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4"/>
  </bookViews>
  <sheets>
    <sheet name="IS-Mar" sheetId="1" r:id="rId1"/>
    <sheet name="CIS-Mar06" sheetId="2" r:id="rId2"/>
    <sheet name="CBS-Mar06" sheetId="3" r:id="rId3"/>
    <sheet name="CF-Mar06" sheetId="4" r:id="rId4"/>
    <sheet name="Equity-Mar" sheetId="5" r:id="rId5"/>
  </sheets>
  <externalReferences>
    <externalReference r:id="rId8"/>
  </externalReferences>
  <definedNames>
    <definedName name="Note1">#REF!</definedName>
    <definedName name="_xlnm.Print_Area" localSheetId="2">'CBS-Mar06'!$B$1:$K$73</definedName>
    <definedName name="_xlnm.Print_Area" localSheetId="3">'CF-Mar06'!$A$1:$Y$71</definedName>
    <definedName name="_xlnm.Print_Area" localSheetId="1">'CIS-Mar06'!$A$1:$G$58</definedName>
    <definedName name="_xlnm.Print_Area" localSheetId="4">'Equity-Mar'!$A$1:$I$65</definedName>
    <definedName name="_xlnm.Print_Titles" localSheetId="3">'CF-Mar06'!$1:$12</definedName>
  </definedNames>
  <calcPr fullCalcOnLoad="1"/>
</workbook>
</file>

<file path=xl/sharedStrings.xml><?xml version="1.0" encoding="utf-8"?>
<sst xmlns="http://schemas.openxmlformats.org/spreadsheetml/2006/main" count="380" uniqueCount="193">
  <si>
    <t xml:space="preserve">RUBY QUEST BERHAD </t>
  </si>
  <si>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</si>
  <si>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</si>
  <si>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</si>
  <si>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</si>
  <si>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</si>
  <si>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</si>
  <si>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</si>
  <si>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</si>
  <si>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</si>
  <si>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</si>
  <si>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</si>
  <si>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31.03.2005</t>
  </si>
  <si>
    <t>31.03.2004</t>
  </si>
  <si>
    <t>RM'000</t>
  </si>
  <si>
    <t>Revenue</t>
  </si>
  <si>
    <t>Operating Expenses</t>
  </si>
  <si>
    <t>Other Operating Income</t>
  </si>
  <si>
    <t xml:space="preserve"> </t>
  </si>
  <si>
    <t>Profit before taxation</t>
  </si>
  <si>
    <t>Taxation</t>
  </si>
  <si>
    <t>Basic earnings per share (sen)</t>
  </si>
  <si>
    <t>Diluted earnings per share (sen)</t>
  </si>
  <si>
    <t>Dividend per share (sen)</t>
  </si>
  <si>
    <t xml:space="preserve">RUBY QUEST BERHAD  </t>
  </si>
  <si>
    <t>(Company No.412406-T)</t>
  </si>
  <si>
    <t>(The figures have not been audited)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</si>
  <si>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</si>
  <si>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</si>
  <si>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</si>
  <si>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</si>
  <si>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</si>
  <si>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>Earning  per share (sen)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</si>
  <si>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</si>
  <si>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</si>
  <si>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</si>
  <si>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</si>
  <si>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</si>
  <si>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</si>
  <si>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</si>
  <si>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</si>
  <si>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</si>
  <si>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</si>
  <si>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</si>
  <si>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</si>
  <si>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</si>
  <si>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</si>
  <si>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</si>
  <si>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</si>
  <si>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</si>
  <si>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</si>
  <si>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subsidiaries</t>
  </si>
  <si>
    <t>Amount due to related companies</t>
  </si>
  <si>
    <t>Amount due to associates</t>
  </si>
  <si>
    <t>Amount due to directors</t>
  </si>
  <si>
    <t>Provision for royalty</t>
  </si>
  <si>
    <t xml:space="preserve">Borrowings 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</si>
  <si>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</si>
  <si>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</si>
  <si>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</si>
  <si>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</si>
  <si>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</si>
  <si>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</si>
  <si>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 xml:space="preserve">Retained profits 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</si>
  <si>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</si>
  <si>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</si>
  <si>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</si>
  <si>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</si>
  <si>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</si>
  <si>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</si>
  <si>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</si>
  <si>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</si>
  <si>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</si>
  <si>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Amortisation of goodwill</t>
  </si>
  <si>
    <t>Share of result of associate</t>
  </si>
  <si>
    <t>Interest income</t>
  </si>
  <si>
    <t>Bad debts recovered</t>
  </si>
  <si>
    <t>Interest expense</t>
  </si>
  <si>
    <t>Provision for royalty expenses</t>
  </si>
  <si>
    <t>Inventories  (Increase)/Decrease</t>
  </si>
  <si>
    <t>Debtors  (Increase)/Decrease</t>
  </si>
  <si>
    <t>Creditors - Increase/(Decrease)</t>
  </si>
  <si>
    <t>Amount due to director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</si>
  <si>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</si>
  <si>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</si>
  <si>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</si>
  <si>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</si>
  <si>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</si>
  <si>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</si>
  <si>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</si>
  <si>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*</t>
  </si>
  <si>
    <t>Additional investments in subsidiaries</t>
  </si>
  <si>
    <t>Financing actitivites</t>
  </si>
  <si>
    <t>Repayment of hire purchase liabilities</t>
  </si>
  <si>
    <t>Repayment of term loan</t>
  </si>
  <si>
    <t>Net drawdown of bankers acceptances</t>
  </si>
  <si>
    <t>Listing expenses</t>
  </si>
  <si>
    <t>Cash and cash equivalents at beginning of year</t>
  </si>
  <si>
    <t>Cash and cash equivalents at end of year comprise:-</t>
  </si>
  <si>
    <t>CONDENSED CONSOLIDATED CASH FLOWS STATEMENT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</si>
  <si>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</si>
  <si>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</si>
  <si>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</si>
  <si>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</si>
  <si>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</si>
  <si>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</si>
  <si>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</si>
  <si>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interest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</si>
  <si>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</si>
  <si>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</si>
  <si>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</si>
  <si>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</si>
  <si>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</si>
  <si>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</si>
  <si>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</si>
  <si>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</si>
  <si>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</si>
  <si>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</si>
  <si>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</si>
  <si>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</si>
  <si>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Profit for the period</t>
  </si>
  <si>
    <t>Bonus Issue</t>
  </si>
  <si>
    <t>Acquisition of subsidiaries</t>
  </si>
  <si>
    <t>via share swap</t>
  </si>
  <si>
    <t>30.06.2005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</si>
  <si>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</si>
  <si>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</si>
  <si>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</si>
  <si>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</si>
  <si>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</si>
  <si>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Unaudited</t>
  </si>
  <si>
    <t>30.09.2005</t>
  </si>
  <si>
    <t>Share of profit/(loss) of associate</t>
  </si>
  <si>
    <t>Fixed Assets Written Off</t>
  </si>
  <si>
    <t>Provision for bad debts</t>
  </si>
  <si>
    <t>Net assets per share of RM0.10 each (sen)</t>
  </si>
  <si>
    <t>Net assets per share (RM)</t>
  </si>
  <si>
    <t>As At 31 March 2006</t>
  </si>
  <si>
    <t>31.03.2006</t>
  </si>
  <si>
    <t>FOR THE FIRST QUARTER ENDED 31 MARCH 2006</t>
  </si>
  <si>
    <t>* Denote (RM64)</t>
  </si>
  <si>
    <t>CONDENSED CONSOLIDATED BALANCE SHEETS  AS AT 31 MARCH 2006</t>
  </si>
  <si>
    <t>Audited</t>
  </si>
  <si>
    <t>Borrowings (secured)</t>
  </si>
  <si>
    <t>Balance as at 1 January 2006</t>
  </si>
  <si>
    <t>Other Expenses</t>
  </si>
  <si>
    <t>Note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</si>
  <si>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</si>
  <si>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</si>
  <si>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</si>
  <si>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Intangible assets</t>
  </si>
  <si>
    <t>Trade receivable</t>
  </si>
  <si>
    <t>Trade payables</t>
  </si>
  <si>
    <t>Other payables and accruals</t>
  </si>
  <si>
    <t>Other receivables, deposits &amp; prepayments</t>
  </si>
  <si>
    <t>Tax payables</t>
  </si>
  <si>
    <t>For the Three-Month Period Ended 31 March 2006</t>
  </si>
  <si>
    <t>Balance as at 31 March 2006</t>
  </si>
  <si>
    <t>Balance as at 1 January 2005</t>
  </si>
  <si>
    <t>For the Three-Month Period Ended 31 March 2005</t>
  </si>
  <si>
    <t>Balance as at 31 March 2005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</si>
  <si>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</si>
  <si>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</si>
  <si>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</si>
  <si>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</si>
  <si>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31.12.2005</t>
  </si>
  <si>
    <t>Year End</t>
  </si>
  <si>
    <t xml:space="preserve">The Condensed Consolidated Income Statements should be read in conjunction with the audited financial </t>
  </si>
  <si>
    <t xml:space="preserve">Financial </t>
  </si>
  <si>
    <t>The Condensed Consolidated Cash Flow Statement should be read in conjunction with</t>
  </si>
  <si>
    <t>Finance Costs</t>
  </si>
  <si>
    <t>statements of QUEST for the financial year ended 31 December 2005 and the accompanying explanatory notes attached to the interim</t>
  </si>
  <si>
    <t>financial statements.</t>
  </si>
  <si>
    <t xml:space="preserve">statements of QUEST for the financial year ended 31 December 2005 and the accompanying explanatory </t>
  </si>
  <si>
    <t>notes attached to the interim financial statements.</t>
  </si>
  <si>
    <t>the audited financial statements for the financial year ended 31 December 2005 and</t>
  </si>
  <si>
    <t>the accompanying explanatory notes attached to the interim financial statements.</t>
  </si>
  <si>
    <t xml:space="preserve">audited financial statements of QUEST for the financial year ended 31 December 2005 and the </t>
  </si>
  <si>
    <t>accompanying explanatory notes attached to the interim financial statements.</t>
  </si>
  <si>
    <t>to equity holders of the parent</t>
  </si>
  <si>
    <t>statements of QUEST for the financial year ended 31 December 2005 and the accompanying explanatory</t>
  </si>
  <si>
    <t>Less:</t>
  </si>
  <si>
    <t>Bank Overdrafts</t>
  </si>
  <si>
    <t>Profit after tax and minority</t>
  </si>
  <si>
    <t>Profit for the period-attributable</t>
  </si>
  <si>
    <t>Operating profit before working capital changes</t>
  </si>
  <si>
    <t>Addition of FDs pledged to financial institution</t>
  </si>
  <si>
    <t>Net cash flows from / (used in) investing activities</t>
  </si>
  <si>
    <t>Proceeds from disposal of property, plant &amp; equipment</t>
  </si>
  <si>
    <t>Net cash generated from / (used in) financing activities</t>
  </si>
  <si>
    <t>Net decrease in cash and cash equivalents</t>
  </si>
  <si>
    <t>Fixed Deposits pledged to financial institution</t>
  </si>
  <si>
    <t>Gain on Disposal of property, plant &amp; equipment</t>
  </si>
</sst>
</file>

<file path=xl/styles.xml><?xml version="1.0" encoding="utf-8"?>
<styleSheet xmlns="http://schemas.openxmlformats.org/spreadsheetml/2006/main">
  <numFmts count="4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9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2" fillId="3" borderId="1" applyNumberFormat="0" applyBorder="0" applyAlignment="0" applyProtection="0"/>
    <xf numFmtId="183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3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15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15" applyNumberFormat="1" applyFont="1" applyFill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15" applyNumberFormat="1" applyFont="1" applyFill="1" applyAlignment="1">
      <alignment/>
    </xf>
    <xf numFmtId="170" fontId="0" fillId="0" borderId="6" xfId="15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6" fillId="0" borderId="0" xfId="0" applyNumberFormat="1" applyFont="1" applyFill="1" applyAlignment="1">
      <alignment/>
    </xf>
    <xf numFmtId="43" fontId="0" fillId="0" borderId="0" xfId="15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0" fontId="0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00" fontId="1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4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1" fontId="0" fillId="0" borderId="0" xfId="0" applyNumberFormat="1" applyFill="1" applyAlignment="1">
      <alignment horizontal="right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38" fontId="0" fillId="0" borderId="0" xfId="0" applyNumberFormat="1" applyFill="1" applyAlignment="1">
      <alignment horizontal="right"/>
    </xf>
    <xf numFmtId="41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1" fontId="0" fillId="0" borderId="6" xfId="15" applyNumberFormat="1" applyFill="1" applyBorder="1" applyAlignment="1">
      <alignment/>
    </xf>
    <xf numFmtId="0" fontId="0" fillId="0" borderId="6" xfId="0" applyFill="1" applyBorder="1" applyAlignment="1">
      <alignment horizontal="right"/>
    </xf>
    <xf numFmtId="43" fontId="12" fillId="0" borderId="0" xfId="15" applyFont="1" applyFill="1" applyAlignment="1">
      <alignment horizontal="right"/>
    </xf>
    <xf numFmtId="41" fontId="0" fillId="0" borderId="0" xfId="15" applyNumberFormat="1" applyFont="1" applyFill="1" applyAlignment="1" quotePrefix="1">
      <alignment horizontal="right"/>
    </xf>
    <xf numFmtId="41" fontId="0" fillId="0" borderId="0" xfId="15" applyNumberFormat="1" applyFont="1" applyFill="1" applyAlignment="1">
      <alignment horizontal="right"/>
    </xf>
    <xf numFmtId="38" fontId="0" fillId="0" borderId="6" xfId="0" applyNumberFormat="1" applyFill="1" applyBorder="1" applyAlignment="1">
      <alignment horizontal="right"/>
    </xf>
    <xf numFmtId="41" fontId="0" fillId="0" borderId="7" xfId="15" applyNumberFormat="1" applyFill="1" applyBorder="1" applyAlignment="1">
      <alignment/>
    </xf>
    <xf numFmtId="39" fontId="0" fillId="0" borderId="0" xfId="15" applyNumberFormat="1" applyFill="1" applyAlignment="1">
      <alignment/>
    </xf>
    <xf numFmtId="41" fontId="0" fillId="0" borderId="0" xfId="15" applyNumberForma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center"/>
    </xf>
    <xf numFmtId="170" fontId="15" fillId="0" borderId="0" xfId="15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3" fontId="0" fillId="0" borderId="0" xfId="15" applyFont="1" applyFill="1" applyAlignment="1">
      <alignment horizontal="right"/>
    </xf>
    <xf numFmtId="170" fontId="0" fillId="0" borderId="3" xfId="15" applyNumberFormat="1" applyFont="1" applyFill="1" applyBorder="1" applyAlignment="1">
      <alignment/>
    </xf>
    <xf numFmtId="170" fontId="0" fillId="0" borderId="8" xfId="15" applyNumberFormat="1" applyFont="1" applyFill="1" applyBorder="1" applyAlignment="1">
      <alignment/>
    </xf>
    <xf numFmtId="170" fontId="0" fillId="0" borderId="8" xfId="15" applyNumberFormat="1" applyFont="1" applyFill="1" applyBorder="1" applyAlignment="1">
      <alignment horizontal="center"/>
    </xf>
    <xf numFmtId="170" fontId="0" fillId="0" borderId="5" xfId="15" applyNumberFormat="1" applyFont="1" applyFill="1" applyBorder="1" applyAlignment="1">
      <alignment horizontal="center"/>
    </xf>
    <xf numFmtId="170" fontId="0" fillId="0" borderId="9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170" fontId="0" fillId="0" borderId="9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0" xfId="15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170" fontId="13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 quotePrefix="1">
      <alignment horizontal="center"/>
    </xf>
    <xf numFmtId="170" fontId="0" fillId="0" borderId="7" xfId="15" applyNumberFormat="1" applyFont="1" applyFill="1" applyBorder="1" applyAlignment="1">
      <alignment/>
    </xf>
    <xf numFmtId="170" fontId="0" fillId="0" borderId="6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15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I2"/>
    </sheetView>
  </sheetViews>
  <sheetFormatPr defaultColWidth="9.140625" defaultRowHeight="12.75"/>
  <cols>
    <col min="1" max="1" width="30.140625" style="32" customWidth="1"/>
    <col min="2" max="2" width="2.421875" style="32" customWidth="1"/>
    <col min="3" max="3" width="13.7109375" style="32" customWidth="1"/>
    <col min="4" max="4" width="2.28125" style="32" customWidth="1"/>
    <col min="5" max="5" width="13.7109375" style="32" customWidth="1"/>
    <col min="6" max="6" width="2.421875" style="32" customWidth="1"/>
    <col min="7" max="7" width="13.7109375" style="32" customWidth="1"/>
    <col min="8" max="8" width="2.140625" style="32" customWidth="1"/>
    <col min="9" max="9" width="13.7109375" style="32" customWidth="1"/>
    <col min="10" max="16384" width="9.140625" style="32" customWidth="1"/>
  </cols>
  <sheetData>
    <row r="1" spans="1:9" ht="15.7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3" t="s">
        <v>1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2" t="s">
        <v>2</v>
      </c>
      <c r="B4" s="102"/>
      <c r="C4" s="102"/>
      <c r="D4" s="102"/>
      <c r="E4" s="102"/>
      <c r="F4" s="102"/>
      <c r="G4" s="102"/>
      <c r="H4" s="102"/>
      <c r="I4" s="102"/>
    </row>
    <row r="6" spans="1:9" ht="12.75">
      <c r="A6" s="100" t="s">
        <v>106</v>
      </c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0" t="s">
        <v>137</v>
      </c>
      <c r="B7" s="100"/>
      <c r="C7" s="100"/>
      <c r="D7" s="100"/>
      <c r="E7" s="100"/>
      <c r="F7" s="100"/>
      <c r="G7" s="100"/>
      <c r="H7" s="100"/>
      <c r="I7" s="100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10" spans="3:10" ht="12.75">
      <c r="C10" s="100" t="s">
        <v>3</v>
      </c>
      <c r="D10" s="100"/>
      <c r="E10" s="100"/>
      <c r="F10" s="33"/>
      <c r="G10" s="100" t="s">
        <v>4</v>
      </c>
      <c r="H10" s="100"/>
      <c r="I10" s="100"/>
      <c r="J10" s="39"/>
    </row>
    <row r="11" spans="3:9" s="40" customFormat="1" ht="12">
      <c r="C11" s="41" t="s">
        <v>5</v>
      </c>
      <c r="D11" s="41"/>
      <c r="E11" s="41" t="s">
        <v>6</v>
      </c>
      <c r="F11" s="41"/>
      <c r="G11" s="41" t="s">
        <v>5</v>
      </c>
      <c r="H11" s="41"/>
      <c r="I11" s="41" t="s">
        <v>6</v>
      </c>
    </row>
    <row r="12" spans="3:9" s="40" customFormat="1" ht="12">
      <c r="C12" s="41" t="s">
        <v>7</v>
      </c>
      <c r="D12" s="41"/>
      <c r="E12" s="41" t="s">
        <v>8</v>
      </c>
      <c r="F12" s="41"/>
      <c r="G12" s="41" t="s">
        <v>7</v>
      </c>
      <c r="H12" s="41"/>
      <c r="I12" s="41" t="s">
        <v>8</v>
      </c>
    </row>
    <row r="13" spans="3:9" s="40" customFormat="1" ht="12">
      <c r="C13" s="41" t="s">
        <v>9</v>
      </c>
      <c r="D13" s="41"/>
      <c r="E13" s="41" t="s">
        <v>9</v>
      </c>
      <c r="F13" s="41"/>
      <c r="G13" s="41" t="s">
        <v>10</v>
      </c>
      <c r="H13" s="41"/>
      <c r="I13" s="41" t="s">
        <v>11</v>
      </c>
    </row>
    <row r="14" spans="3:9" s="40" customFormat="1" ht="12">
      <c r="C14" s="41" t="s">
        <v>138</v>
      </c>
      <c r="D14" s="41"/>
      <c r="E14" s="41" t="s">
        <v>12</v>
      </c>
      <c r="F14" s="41"/>
      <c r="G14" s="41" t="s">
        <v>138</v>
      </c>
      <c r="H14" s="41"/>
      <c r="I14" s="41" t="s">
        <v>12</v>
      </c>
    </row>
    <row r="15" spans="3:9" s="40" customFormat="1" ht="12">
      <c r="C15" s="41" t="s">
        <v>14</v>
      </c>
      <c r="D15" s="41"/>
      <c r="E15" s="41" t="s">
        <v>14</v>
      </c>
      <c r="F15" s="41"/>
      <c r="G15" s="41" t="s">
        <v>14</v>
      </c>
      <c r="H15" s="41"/>
      <c r="I15" s="41" t="s">
        <v>14</v>
      </c>
    </row>
    <row r="17" spans="1:9" ht="12.75">
      <c r="A17" s="32" t="s">
        <v>15</v>
      </c>
      <c r="C17" s="42">
        <f>'CIS-Mar06'!C16</f>
        <v>7224</v>
      </c>
      <c r="D17" s="42"/>
      <c r="E17" s="42">
        <f>'CIS-Mar06'!D16</f>
        <v>5169</v>
      </c>
      <c r="G17" s="42">
        <f>'CIS-Mar06'!F16</f>
        <v>7224</v>
      </c>
      <c r="H17" s="42"/>
      <c r="I17" s="42">
        <f>'CIS-Mar06'!G16</f>
        <v>5169</v>
      </c>
    </row>
    <row r="18" spans="5:9" ht="12.75">
      <c r="E18" s="43"/>
      <c r="I18" s="43"/>
    </row>
    <row r="19" spans="1:9" ht="12.75">
      <c r="A19" s="20" t="s">
        <v>19</v>
      </c>
      <c r="C19" s="42">
        <f>'CIS-Mar06'!C34</f>
        <v>617</v>
      </c>
      <c r="E19" s="42">
        <f>'CIS-Mar06'!D34</f>
        <v>424</v>
      </c>
      <c r="G19" s="42">
        <f>'CIS-Mar06'!F34</f>
        <v>617</v>
      </c>
      <c r="I19" s="42">
        <f>'CIS-Mar06'!G34</f>
        <v>424</v>
      </c>
    </row>
    <row r="20" spans="1:9" ht="13.5" customHeight="1" hidden="1">
      <c r="A20" s="32" t="s">
        <v>20</v>
      </c>
      <c r="C20" s="42" t="e">
        <f>#REF!</f>
        <v>#REF!</v>
      </c>
      <c r="E20" s="43" t="s">
        <v>27</v>
      </c>
      <c r="G20" s="42" t="e">
        <f>#REF!</f>
        <v>#REF!</v>
      </c>
      <c r="I20" s="43" t="s">
        <v>27</v>
      </c>
    </row>
    <row r="21" spans="3:9" ht="12" customHeight="1">
      <c r="C21" s="42"/>
      <c r="E21" s="43"/>
      <c r="G21" s="42"/>
      <c r="I21" s="43"/>
    </row>
    <row r="22" spans="1:9" ht="12.75">
      <c r="A22" s="20" t="s">
        <v>183</v>
      </c>
      <c r="C22" s="42">
        <f>'CIS-Mar06'!C38</f>
        <v>473</v>
      </c>
      <c r="E22" s="42">
        <f>'CIS-Mar06'!D38</f>
        <v>290</v>
      </c>
      <c r="G22" s="42">
        <f>'CIS-Mar06'!F38</f>
        <v>473</v>
      </c>
      <c r="H22" s="42"/>
      <c r="I22" s="42">
        <f>'CIS-Mar06'!G38</f>
        <v>290</v>
      </c>
    </row>
    <row r="23" spans="1:9" ht="12.75">
      <c r="A23" s="32" t="s">
        <v>107</v>
      </c>
      <c r="C23" s="42"/>
      <c r="D23" s="44"/>
      <c r="E23" s="43"/>
      <c r="G23" s="42"/>
      <c r="H23" s="44"/>
      <c r="I23" s="43"/>
    </row>
    <row r="24" spans="1:9" ht="12.75">
      <c r="A24" s="20" t="s">
        <v>120</v>
      </c>
      <c r="C24" s="42">
        <f>C22</f>
        <v>473</v>
      </c>
      <c r="E24" s="42">
        <f>E22</f>
        <v>290</v>
      </c>
      <c r="G24" s="42">
        <f>G22</f>
        <v>473</v>
      </c>
      <c r="I24" s="42">
        <f>I22</f>
        <v>290</v>
      </c>
    </row>
    <row r="25" spans="5:9" ht="12.75">
      <c r="E25" s="43"/>
      <c r="I25" s="43"/>
    </row>
    <row r="26" spans="1:9" ht="12.75">
      <c r="A26" s="32" t="s">
        <v>21</v>
      </c>
      <c r="C26" s="45">
        <f>'CIS-Mar06'!C45</f>
        <v>0.48275158195550116</v>
      </c>
      <c r="D26" s="15"/>
      <c r="E26" s="45">
        <f>'CIS-Mar06'!D45</f>
        <v>0.41054971190735734</v>
      </c>
      <c r="G26" s="46">
        <f>'CIS-Mar06'!F45</f>
        <v>0.48275158195550116</v>
      </c>
      <c r="H26" s="46"/>
      <c r="I26" s="46">
        <f>'CIS-Mar06'!G45</f>
        <v>0.41054971190735734</v>
      </c>
    </row>
    <row r="27" spans="5:9" ht="12.75">
      <c r="E27" s="43"/>
      <c r="I27" s="43"/>
    </row>
    <row r="28" spans="1:9" ht="12.75">
      <c r="A28" s="32" t="s">
        <v>22</v>
      </c>
      <c r="C28" s="47" t="s">
        <v>27</v>
      </c>
      <c r="D28" s="47"/>
      <c r="E28" s="43" t="s">
        <v>27</v>
      </c>
      <c r="G28" s="47" t="s">
        <v>27</v>
      </c>
      <c r="H28" s="47"/>
      <c r="I28" s="43" t="s">
        <v>27</v>
      </c>
    </row>
    <row r="29" spans="3:9" ht="12.75">
      <c r="C29" s="39"/>
      <c r="D29" s="39"/>
      <c r="E29" s="43"/>
      <c r="G29" s="43"/>
      <c r="H29" s="43"/>
      <c r="I29" s="43"/>
    </row>
    <row r="30" spans="1:9" ht="12.75">
      <c r="A30" s="32" t="s">
        <v>23</v>
      </c>
      <c r="C30" s="47" t="s">
        <v>27</v>
      </c>
      <c r="D30" s="47"/>
      <c r="E30" s="43" t="s">
        <v>27</v>
      </c>
      <c r="G30" s="47" t="s">
        <v>27</v>
      </c>
      <c r="H30" s="47"/>
      <c r="I30" s="43" t="s">
        <v>27</v>
      </c>
    </row>
    <row r="34" spans="7:9" s="33" customFormat="1" ht="12.75">
      <c r="G34" s="38" t="s">
        <v>108</v>
      </c>
      <c r="H34" s="38"/>
      <c r="I34" s="38" t="s">
        <v>109</v>
      </c>
    </row>
    <row r="35" spans="7:9" s="33" customFormat="1" ht="12.75">
      <c r="G35" s="38" t="s">
        <v>36</v>
      </c>
      <c r="H35" s="38"/>
      <c r="I35" s="38" t="s">
        <v>168</v>
      </c>
    </row>
    <row r="36" spans="7:9" s="33" customFormat="1" ht="12.75">
      <c r="G36" s="38"/>
      <c r="H36" s="38"/>
      <c r="I36" s="38" t="s">
        <v>166</v>
      </c>
    </row>
    <row r="37" ht="12.75">
      <c r="I37" s="38"/>
    </row>
    <row r="39" spans="1:9" ht="12.75">
      <c r="A39" s="32" t="s">
        <v>136</v>
      </c>
      <c r="G39" s="25">
        <f>'CBS-Mar06'!I67/100</f>
        <v>0.2135129618289447</v>
      </c>
      <c r="H39" s="15"/>
      <c r="I39" s="34">
        <f>'CBS-Mar06'!K67/100</f>
        <v>0.20868544600938968</v>
      </c>
    </row>
    <row r="40" spans="7:9" ht="12.75">
      <c r="G40" s="48"/>
      <c r="H40" s="15"/>
      <c r="I40" s="48"/>
    </row>
    <row r="42" ht="12.75">
      <c r="A42" s="32" t="s">
        <v>167</v>
      </c>
    </row>
    <row r="43" ht="12.75">
      <c r="A43" s="20" t="s">
        <v>180</v>
      </c>
    </row>
    <row r="44" ht="12.75">
      <c r="A44" s="32" t="s">
        <v>174</v>
      </c>
    </row>
  </sheetData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G1"/>
    </sheetView>
  </sheetViews>
  <sheetFormatPr defaultColWidth="9.140625" defaultRowHeight="12.75"/>
  <cols>
    <col min="1" max="1" width="35.7109375" style="32" customWidth="1"/>
    <col min="2" max="2" width="11.28125" style="32" customWidth="1"/>
    <col min="3" max="3" width="13.7109375" style="32" customWidth="1"/>
    <col min="4" max="4" width="15.57421875" style="32" customWidth="1"/>
    <col min="5" max="5" width="5.00390625" style="32" customWidth="1"/>
    <col min="6" max="6" width="13.7109375" style="32" customWidth="1"/>
    <col min="7" max="8" width="15.421875" style="32" customWidth="1"/>
    <col min="9" max="10" width="9.140625" style="32" hidden="1" customWidth="1"/>
    <col min="11" max="11" width="14.7109375" style="32" hidden="1" customWidth="1"/>
    <col min="12" max="12" width="15.28125" style="32" hidden="1" customWidth="1"/>
    <col min="13" max="13" width="6.7109375" style="32" hidden="1" customWidth="1"/>
    <col min="14" max="18" width="9.140625" style="32" hidden="1" customWidth="1"/>
    <col min="19" max="19" width="0" style="32" hidden="1" customWidth="1"/>
    <col min="20" max="20" width="11.57421875" style="32" hidden="1" customWidth="1"/>
    <col min="21" max="22" width="0" style="32" hidden="1" customWidth="1"/>
    <col min="23" max="16384" width="9.140625" style="32" customWidth="1"/>
  </cols>
  <sheetData>
    <row r="1" spans="1:8" ht="15.75">
      <c r="A1" s="101" t="s">
        <v>24</v>
      </c>
      <c r="B1" s="101"/>
      <c r="C1" s="101"/>
      <c r="D1" s="101"/>
      <c r="E1" s="101"/>
      <c r="F1" s="101"/>
      <c r="G1" s="101"/>
      <c r="H1" s="35"/>
    </row>
    <row r="2" spans="1:8" ht="12.75">
      <c r="A2" s="103" t="s">
        <v>25</v>
      </c>
      <c r="B2" s="103"/>
      <c r="C2" s="103"/>
      <c r="D2" s="103"/>
      <c r="E2" s="103"/>
      <c r="F2" s="103"/>
      <c r="G2" s="103"/>
      <c r="H2" s="36"/>
    </row>
    <row r="3" spans="1:8" ht="15">
      <c r="A3" s="102" t="s">
        <v>2</v>
      </c>
      <c r="B3" s="102"/>
      <c r="C3" s="102"/>
      <c r="D3" s="102"/>
      <c r="E3" s="102"/>
      <c r="F3" s="102"/>
      <c r="G3" s="102"/>
      <c r="H3" s="37"/>
    </row>
    <row r="4" spans="1:8" ht="12.75">
      <c r="A4" s="100" t="s">
        <v>129</v>
      </c>
      <c r="B4" s="100"/>
      <c r="C4" s="100"/>
      <c r="D4" s="100"/>
      <c r="E4" s="100"/>
      <c r="F4" s="100"/>
      <c r="G4" s="100"/>
      <c r="H4" s="38"/>
    </row>
    <row r="5" spans="1:8" ht="12.75">
      <c r="A5" s="105" t="s">
        <v>139</v>
      </c>
      <c r="B5" s="105"/>
      <c r="C5" s="100"/>
      <c r="D5" s="100"/>
      <c r="E5" s="100"/>
      <c r="F5" s="100"/>
      <c r="G5" s="100"/>
      <c r="H5" s="38"/>
    </row>
    <row r="6" spans="1:8" ht="12.75">
      <c r="A6" s="104" t="s">
        <v>26</v>
      </c>
      <c r="B6" s="104"/>
      <c r="C6" s="104"/>
      <c r="D6" s="104"/>
      <c r="E6" s="104"/>
      <c r="F6" s="104"/>
      <c r="G6" s="104"/>
      <c r="H6" s="49"/>
    </row>
    <row r="7" spans="1:8" ht="12.75">
      <c r="A7" s="49"/>
      <c r="B7" s="49"/>
      <c r="C7" s="49"/>
      <c r="D7" s="49"/>
      <c r="E7" s="49"/>
      <c r="F7" s="49"/>
      <c r="G7" s="49"/>
      <c r="H7" s="49"/>
    </row>
    <row r="9" spans="3:21" ht="12.75">
      <c r="C9" s="100" t="s">
        <v>3</v>
      </c>
      <c r="D9" s="100"/>
      <c r="E9" s="33"/>
      <c r="F9" s="100" t="s">
        <v>4</v>
      </c>
      <c r="G9" s="100"/>
      <c r="H9" s="38"/>
      <c r="I9" s="39"/>
      <c r="K9" s="100" t="s">
        <v>3</v>
      </c>
      <c r="L9" s="100"/>
      <c r="N9" s="38" t="s">
        <v>3</v>
      </c>
      <c r="O9" s="33"/>
      <c r="P9" s="38" t="s">
        <v>4</v>
      </c>
      <c r="S9" s="38" t="s">
        <v>3</v>
      </c>
      <c r="T9" s="33"/>
      <c r="U9" s="38" t="s">
        <v>4</v>
      </c>
    </row>
    <row r="10" spans="3:21" s="40" customFormat="1" ht="12">
      <c r="C10" s="41" t="s">
        <v>5</v>
      </c>
      <c r="D10" s="41" t="s">
        <v>6</v>
      </c>
      <c r="E10" s="41"/>
      <c r="F10" s="41" t="s">
        <v>5</v>
      </c>
      <c r="G10" s="41" t="s">
        <v>6</v>
      </c>
      <c r="H10" s="41"/>
      <c r="K10" s="41" t="s">
        <v>5</v>
      </c>
      <c r="L10" s="41" t="s">
        <v>6</v>
      </c>
      <c r="N10" s="41" t="s">
        <v>5</v>
      </c>
      <c r="O10" s="41"/>
      <c r="P10" s="41" t="s">
        <v>5</v>
      </c>
      <c r="S10" s="41" t="s">
        <v>5</v>
      </c>
      <c r="T10" s="41"/>
      <c r="U10" s="41" t="s">
        <v>5</v>
      </c>
    </row>
    <row r="11" spans="3:21" s="40" customFormat="1" ht="12">
      <c r="C11" s="41" t="s">
        <v>7</v>
      </c>
      <c r="D11" s="41" t="s">
        <v>8</v>
      </c>
      <c r="E11" s="41"/>
      <c r="F11" s="41" t="s">
        <v>7</v>
      </c>
      <c r="G11" s="41" t="s">
        <v>8</v>
      </c>
      <c r="H11" s="41"/>
      <c r="K11" s="41" t="s">
        <v>7</v>
      </c>
      <c r="L11" s="41" t="s">
        <v>8</v>
      </c>
      <c r="N11" s="41" t="s">
        <v>7</v>
      </c>
      <c r="O11" s="41"/>
      <c r="P11" s="41" t="s">
        <v>7</v>
      </c>
      <c r="S11" s="41" t="s">
        <v>7</v>
      </c>
      <c r="T11" s="41"/>
      <c r="U11" s="41" t="s">
        <v>7</v>
      </c>
    </row>
    <row r="12" spans="3:21" s="40" customFormat="1" ht="12">
      <c r="C12" s="41" t="s">
        <v>9</v>
      </c>
      <c r="D12" s="41" t="s">
        <v>9</v>
      </c>
      <c r="E12" s="41"/>
      <c r="F12" s="41" t="s">
        <v>10</v>
      </c>
      <c r="G12" s="41" t="s">
        <v>11</v>
      </c>
      <c r="H12" s="41"/>
      <c r="K12" s="41" t="s">
        <v>9</v>
      </c>
      <c r="L12" s="41" t="s">
        <v>9</v>
      </c>
      <c r="N12" s="41" t="s">
        <v>9</v>
      </c>
      <c r="O12" s="41"/>
      <c r="P12" s="41" t="s">
        <v>10</v>
      </c>
      <c r="S12" s="41" t="s">
        <v>9</v>
      </c>
      <c r="T12" s="41"/>
      <c r="U12" s="41" t="s">
        <v>10</v>
      </c>
    </row>
    <row r="13" spans="3:21" s="40" customFormat="1" ht="12">
      <c r="C13" s="41" t="s">
        <v>138</v>
      </c>
      <c r="D13" s="41" t="s">
        <v>12</v>
      </c>
      <c r="E13" s="41"/>
      <c r="F13" s="41" t="s">
        <v>138</v>
      </c>
      <c r="G13" s="41" t="s">
        <v>12</v>
      </c>
      <c r="H13" s="41"/>
      <c r="K13" s="41" t="s">
        <v>12</v>
      </c>
      <c r="L13" s="41" t="s">
        <v>13</v>
      </c>
      <c r="N13" s="41" t="s">
        <v>124</v>
      </c>
      <c r="O13" s="41"/>
      <c r="P13" s="41" t="s">
        <v>124</v>
      </c>
      <c r="S13" s="41" t="s">
        <v>131</v>
      </c>
      <c r="T13" s="41"/>
      <c r="U13" s="41" t="s">
        <v>131</v>
      </c>
    </row>
    <row r="14" spans="2:21" s="40" customFormat="1" ht="12">
      <c r="B14" s="40" t="s">
        <v>146</v>
      </c>
      <c r="C14" s="41" t="s">
        <v>14</v>
      </c>
      <c r="D14" s="41" t="s">
        <v>14</v>
      </c>
      <c r="E14" s="41"/>
      <c r="F14" s="41" t="s">
        <v>14</v>
      </c>
      <c r="G14" s="41" t="s">
        <v>14</v>
      </c>
      <c r="H14" s="41"/>
      <c r="K14" s="41" t="s">
        <v>14</v>
      </c>
      <c r="L14" s="41" t="s">
        <v>14</v>
      </c>
      <c r="N14" s="41" t="s">
        <v>14</v>
      </c>
      <c r="O14" s="41"/>
      <c r="P14" s="41" t="s">
        <v>14</v>
      </c>
      <c r="S14" s="41" t="s">
        <v>14</v>
      </c>
      <c r="T14" s="41"/>
      <c r="U14" s="41" t="s">
        <v>14</v>
      </c>
    </row>
    <row r="15" spans="4:12" ht="12.75">
      <c r="D15" s="43"/>
      <c r="G15" s="43"/>
      <c r="H15" s="43"/>
      <c r="L15" s="43"/>
    </row>
    <row r="16" spans="1:21" ht="12.75">
      <c r="A16" s="32" t="s">
        <v>15</v>
      </c>
      <c r="C16" s="16">
        <f>F16</f>
        <v>7224</v>
      </c>
      <c r="D16" s="50">
        <v>5169</v>
      </c>
      <c r="F16" s="16">
        <v>7224</v>
      </c>
      <c r="G16" s="50">
        <v>5169</v>
      </c>
      <c r="H16" s="51"/>
      <c r="K16" s="16">
        <v>5169</v>
      </c>
      <c r="L16" s="51" t="s">
        <v>27</v>
      </c>
      <c r="N16" s="16">
        <f>P16-K16</f>
        <v>3826</v>
      </c>
      <c r="P16" s="16">
        <v>8995</v>
      </c>
      <c r="S16" s="16">
        <f>U16-P16</f>
        <v>7177</v>
      </c>
      <c r="U16" s="16">
        <v>16172</v>
      </c>
    </row>
    <row r="17" spans="3:21" ht="12.75">
      <c r="C17" s="16"/>
      <c r="D17" s="52"/>
      <c r="F17" s="16"/>
      <c r="G17" s="52"/>
      <c r="H17" s="43"/>
      <c r="K17" s="16"/>
      <c r="L17" s="43"/>
      <c r="N17" s="16"/>
      <c r="P17" s="16"/>
      <c r="S17" s="16">
        <f aca="true" t="shared" si="0" ref="S17:S26">U17-P17</f>
        <v>0</v>
      </c>
      <c r="U17" s="16"/>
    </row>
    <row r="18" spans="1:21" ht="12.75">
      <c r="A18" s="32" t="s">
        <v>16</v>
      </c>
      <c r="C18" s="16">
        <f>F18</f>
        <v>-6524</v>
      </c>
      <c r="D18" s="50">
        <v>-4741</v>
      </c>
      <c r="F18" s="21">
        <f>617-F16-SUM(F20:F32)</f>
        <v>-6524</v>
      </c>
      <c r="G18" s="50">
        <v>-4741</v>
      </c>
      <c r="H18" s="51"/>
      <c r="K18" s="16">
        <f>-4810+6+63</f>
        <v>-4741</v>
      </c>
      <c r="L18" s="51" t="s">
        <v>27</v>
      </c>
      <c r="N18" s="16">
        <f>P18-K18</f>
        <v>-3794</v>
      </c>
      <c r="P18" s="21">
        <f>-8767+232</f>
        <v>-8535</v>
      </c>
      <c r="S18" s="16">
        <f t="shared" si="0"/>
        <v>-6402</v>
      </c>
      <c r="U18" s="21">
        <f>-15165-U22-U24</f>
        <v>-14937</v>
      </c>
    </row>
    <row r="19" spans="3:21" ht="12.75">
      <c r="C19" s="16"/>
      <c r="D19" s="52"/>
      <c r="F19" s="16"/>
      <c r="G19" s="52"/>
      <c r="H19" s="43"/>
      <c r="K19" s="16"/>
      <c r="L19" s="43"/>
      <c r="N19" s="16">
        <f>P19-K19</f>
        <v>0</v>
      </c>
      <c r="P19" s="16"/>
      <c r="S19" s="16">
        <f t="shared" si="0"/>
        <v>0</v>
      </c>
      <c r="U19" s="16"/>
    </row>
    <row r="20" spans="1:21" ht="12.75">
      <c r="A20" s="32" t="s">
        <v>17</v>
      </c>
      <c r="C20" s="16">
        <f>F20</f>
        <v>76</v>
      </c>
      <c r="D20" s="50">
        <v>94</v>
      </c>
      <c r="F20" s="16">
        <v>76</v>
      </c>
      <c r="G20" s="50">
        <v>94</v>
      </c>
      <c r="H20" s="51"/>
      <c r="K20" s="16">
        <v>94</v>
      </c>
      <c r="L20" s="51" t="s">
        <v>27</v>
      </c>
      <c r="N20" s="16">
        <f>P20-K20</f>
        <v>41</v>
      </c>
      <c r="P20" s="16">
        <v>135</v>
      </c>
      <c r="S20" s="16">
        <f t="shared" si="0"/>
        <v>129</v>
      </c>
      <c r="U20" s="16">
        <v>264</v>
      </c>
    </row>
    <row r="21" spans="3:21" ht="12.75">
      <c r="C21" s="16"/>
      <c r="D21" s="52"/>
      <c r="F21" s="16"/>
      <c r="G21" s="52"/>
      <c r="H21" s="43"/>
      <c r="K21" s="16"/>
      <c r="L21" s="43"/>
      <c r="N21" s="16"/>
      <c r="P21" s="16"/>
      <c r="S21" s="16">
        <f t="shared" si="0"/>
        <v>0</v>
      </c>
      <c r="U21" s="16"/>
    </row>
    <row r="22" spans="1:21" ht="12.75">
      <c r="A22" s="32" t="s">
        <v>28</v>
      </c>
      <c r="C22" s="16">
        <f>F22</f>
        <v>-80</v>
      </c>
      <c r="D22" s="50">
        <v>-63</v>
      </c>
      <c r="F22" s="16">
        <v>-80</v>
      </c>
      <c r="G22" s="50">
        <v>-63</v>
      </c>
      <c r="H22" s="51"/>
      <c r="K22" s="16">
        <v>-63</v>
      </c>
      <c r="L22" s="51" t="s">
        <v>27</v>
      </c>
      <c r="N22" s="16">
        <f>P22-K22</f>
        <v>-72</v>
      </c>
      <c r="P22" s="16">
        <v>-135</v>
      </c>
      <c r="S22" s="16">
        <f t="shared" si="0"/>
        <v>-76</v>
      </c>
      <c r="U22" s="16">
        <f>-178-6-27</f>
        <v>-211</v>
      </c>
    </row>
    <row r="23" spans="3:21" ht="12.75">
      <c r="C23" s="16"/>
      <c r="D23" s="52"/>
      <c r="F23" s="16"/>
      <c r="G23" s="52"/>
      <c r="H23" s="43"/>
      <c r="K23" s="16"/>
      <c r="L23" s="43"/>
      <c r="N23" s="16"/>
      <c r="P23" s="16"/>
      <c r="S23" s="16">
        <f t="shared" si="0"/>
        <v>0</v>
      </c>
      <c r="U23" s="16"/>
    </row>
    <row r="24" spans="1:21" ht="12.75">
      <c r="A24" s="32" t="s">
        <v>29</v>
      </c>
      <c r="C24" s="16">
        <f>F24</f>
        <v>0</v>
      </c>
      <c r="D24" s="50">
        <v>-6</v>
      </c>
      <c r="F24" s="16">
        <v>0</v>
      </c>
      <c r="G24" s="50">
        <v>-6</v>
      </c>
      <c r="H24" s="51"/>
      <c r="K24" s="16">
        <v>-6</v>
      </c>
      <c r="L24" s="51" t="s">
        <v>27</v>
      </c>
      <c r="N24" s="16">
        <f>P24-K24</f>
        <v>-5</v>
      </c>
      <c r="P24" s="16">
        <v>-11</v>
      </c>
      <c r="S24" s="16">
        <f t="shared" si="0"/>
        <v>-6</v>
      </c>
      <c r="U24" s="16">
        <v>-17</v>
      </c>
    </row>
    <row r="25" spans="3:21" ht="12.75">
      <c r="C25" s="16"/>
      <c r="D25" s="50"/>
      <c r="F25" s="16"/>
      <c r="G25" s="50"/>
      <c r="H25" s="51"/>
      <c r="K25" s="16"/>
      <c r="L25" s="51"/>
      <c r="N25" s="16"/>
      <c r="P25" s="16"/>
      <c r="S25" s="16">
        <f t="shared" si="0"/>
        <v>0</v>
      </c>
      <c r="U25" s="16"/>
    </row>
    <row r="26" spans="1:21" ht="12.75" hidden="1">
      <c r="A26" s="32" t="s">
        <v>145</v>
      </c>
      <c r="C26" s="16">
        <f>F26</f>
        <v>0</v>
      </c>
      <c r="D26" s="26">
        <v>0</v>
      </c>
      <c r="F26" s="16">
        <v>0</v>
      </c>
      <c r="G26" s="26">
        <v>0</v>
      </c>
      <c r="H26" s="51"/>
      <c r="K26" s="16">
        <v>0</v>
      </c>
      <c r="L26" s="51" t="s">
        <v>27</v>
      </c>
      <c r="N26" s="16">
        <f>P26-S26</f>
        <v>0</v>
      </c>
      <c r="P26" s="16">
        <v>0</v>
      </c>
      <c r="S26" s="16">
        <f t="shared" si="0"/>
        <v>0</v>
      </c>
      <c r="U26" s="16">
        <v>0</v>
      </c>
    </row>
    <row r="27" spans="3:21" ht="12.75" hidden="1">
      <c r="C27" s="53"/>
      <c r="D27" s="54"/>
      <c r="E27" s="44"/>
      <c r="F27" s="53"/>
      <c r="G27" s="54"/>
      <c r="H27" s="55"/>
      <c r="K27" s="56"/>
      <c r="L27" s="57"/>
      <c r="N27" s="56"/>
      <c r="P27" s="56"/>
      <c r="S27" s="56"/>
      <c r="U27" s="56"/>
    </row>
    <row r="28" spans="1:21" ht="12.75">
      <c r="A28" s="32" t="s">
        <v>132</v>
      </c>
      <c r="C28" s="16">
        <v>0</v>
      </c>
      <c r="D28" s="58" t="s">
        <v>90</v>
      </c>
      <c r="F28" s="59">
        <v>0</v>
      </c>
      <c r="G28" s="58" t="s">
        <v>90</v>
      </c>
      <c r="H28" s="51"/>
      <c r="K28" s="60" t="s">
        <v>90</v>
      </c>
      <c r="L28" s="51" t="s">
        <v>27</v>
      </c>
      <c r="N28" s="60" t="s">
        <v>90</v>
      </c>
      <c r="P28" s="60" t="s">
        <v>90</v>
      </c>
      <c r="S28" s="60" t="s">
        <v>90</v>
      </c>
      <c r="U28" s="59">
        <v>0</v>
      </c>
    </row>
    <row r="29" spans="3:21" ht="12.75">
      <c r="C29" s="16"/>
      <c r="D29" s="52"/>
      <c r="F29" s="16"/>
      <c r="G29" s="52"/>
      <c r="H29" s="43"/>
      <c r="K29" s="16"/>
      <c r="L29" s="43"/>
      <c r="N29" s="16"/>
      <c r="P29" s="16"/>
      <c r="S29" s="16"/>
      <c r="U29" s="16"/>
    </row>
    <row r="30" spans="1:21" ht="12.75" hidden="1">
      <c r="A30" s="32" t="s">
        <v>30</v>
      </c>
      <c r="C30" s="16">
        <f>F30</f>
        <v>0</v>
      </c>
      <c r="D30" s="58">
        <v>0</v>
      </c>
      <c r="F30" s="16">
        <v>0</v>
      </c>
      <c r="G30" s="58">
        <v>0</v>
      </c>
      <c r="H30" s="51"/>
      <c r="K30" s="16">
        <v>0</v>
      </c>
      <c r="L30" s="51" t="s">
        <v>27</v>
      </c>
      <c r="N30" s="16">
        <f>P30-K30</f>
        <v>0</v>
      </c>
      <c r="P30" s="16">
        <v>0</v>
      </c>
      <c r="S30" s="16">
        <f>U30-P30</f>
        <v>0</v>
      </c>
      <c r="U30" s="16">
        <v>0</v>
      </c>
    </row>
    <row r="31" spans="3:21" ht="12.75" hidden="1">
      <c r="C31" s="16"/>
      <c r="D31" s="52"/>
      <c r="F31" s="16"/>
      <c r="G31" s="52"/>
      <c r="H31" s="43"/>
      <c r="K31" s="16"/>
      <c r="L31" s="43"/>
      <c r="N31" s="16"/>
      <c r="P31" s="16"/>
      <c r="S31" s="16">
        <f>U31-P31</f>
        <v>0</v>
      </c>
      <c r="U31" s="16"/>
    </row>
    <row r="32" spans="1:21" ht="12.75">
      <c r="A32" s="20" t="s">
        <v>170</v>
      </c>
      <c r="C32" s="16">
        <f>F32</f>
        <v>-79</v>
      </c>
      <c r="D32" s="50">
        <v>-29</v>
      </c>
      <c r="F32" s="16">
        <v>-79</v>
      </c>
      <c r="G32" s="50">
        <v>-29</v>
      </c>
      <c r="H32" s="51"/>
      <c r="K32" s="16">
        <v>-29</v>
      </c>
      <c r="L32" s="51" t="s">
        <v>27</v>
      </c>
      <c r="N32" s="16">
        <f>P32-K32</f>
        <v>-39</v>
      </c>
      <c r="P32" s="16">
        <v>-68</v>
      </c>
      <c r="S32" s="16">
        <f>U32-P32</f>
        <v>-25</v>
      </c>
      <c r="U32" s="16">
        <v>-93</v>
      </c>
    </row>
    <row r="33" spans="1:21" ht="12.75">
      <c r="A33" s="32" t="s">
        <v>18</v>
      </c>
      <c r="C33" s="56"/>
      <c r="D33" s="61"/>
      <c r="F33" s="56"/>
      <c r="G33" s="61"/>
      <c r="H33" s="55"/>
      <c r="K33" s="56"/>
      <c r="L33" s="57"/>
      <c r="N33" s="56"/>
      <c r="P33" s="56"/>
      <c r="S33" s="56"/>
      <c r="U33" s="56"/>
    </row>
    <row r="34" spans="1:21" ht="12.75">
      <c r="A34" s="32" t="s">
        <v>19</v>
      </c>
      <c r="C34" s="16">
        <f>SUM(C16:C33)</f>
        <v>617</v>
      </c>
      <c r="D34" s="16">
        <f>SUM(D16:D33)</f>
        <v>424</v>
      </c>
      <c r="F34" s="16">
        <f>SUM(F16:F33)</f>
        <v>617</v>
      </c>
      <c r="G34" s="16">
        <f>SUM(G16:G33)</f>
        <v>424</v>
      </c>
      <c r="H34" s="51"/>
      <c r="K34" s="16">
        <f>SUM(K28:K32)</f>
        <v>-29</v>
      </c>
      <c r="L34" s="51" t="s">
        <v>27</v>
      </c>
      <c r="N34" s="16">
        <f>SUM(N28:N32)</f>
        <v>-39</v>
      </c>
      <c r="P34" s="16">
        <f>SUM(P28:P32)</f>
        <v>-68</v>
      </c>
      <c r="S34" s="16">
        <f>SUM(S28:S32)</f>
        <v>-25</v>
      </c>
      <c r="U34" s="16">
        <f>SUM(U28:U32)</f>
        <v>-93</v>
      </c>
    </row>
    <row r="35" spans="3:21" ht="12.75">
      <c r="C35" s="16"/>
      <c r="D35" s="52"/>
      <c r="F35" s="16"/>
      <c r="G35" s="52"/>
      <c r="H35" s="43"/>
      <c r="K35" s="16"/>
      <c r="L35" s="43"/>
      <c r="N35" s="16"/>
      <c r="P35" s="16"/>
      <c r="S35" s="16"/>
      <c r="U35" s="16"/>
    </row>
    <row r="36" spans="1:21" ht="12.75">
      <c r="A36" s="32" t="s">
        <v>20</v>
      </c>
      <c r="C36" s="16">
        <f>F36</f>
        <v>-144</v>
      </c>
      <c r="D36" s="50">
        <v>-134</v>
      </c>
      <c r="F36" s="16">
        <v>-144</v>
      </c>
      <c r="G36" s="50">
        <v>-134</v>
      </c>
      <c r="H36" s="51"/>
      <c r="K36" s="16">
        <v>-134</v>
      </c>
      <c r="L36" s="51" t="s">
        <v>27</v>
      </c>
      <c r="N36" s="16">
        <f>P36-K36</f>
        <v>-15</v>
      </c>
      <c r="P36" s="16">
        <f>-173+24</f>
        <v>-149</v>
      </c>
      <c r="S36" s="16">
        <f>U36-P36</f>
        <v>-279</v>
      </c>
      <c r="U36" s="16">
        <v>-428</v>
      </c>
    </row>
    <row r="37" spans="3:21" ht="12.75">
      <c r="C37" s="56"/>
      <c r="D37" s="61"/>
      <c r="F37" s="56"/>
      <c r="G37" s="61"/>
      <c r="H37" s="55"/>
      <c r="K37" s="56"/>
      <c r="L37" s="57"/>
      <c r="N37" s="56"/>
      <c r="P37" s="56"/>
      <c r="S37" s="56"/>
      <c r="U37" s="56"/>
    </row>
    <row r="38" spans="1:21" ht="12.75">
      <c r="A38" s="20" t="s">
        <v>184</v>
      </c>
      <c r="C38" s="62">
        <f>SUM(C34:C36)</f>
        <v>473</v>
      </c>
      <c r="D38" s="62">
        <f>SUM(D34:D36)</f>
        <v>290</v>
      </c>
      <c r="F38" s="62">
        <f>SUM(F34:F36)</f>
        <v>473</v>
      </c>
      <c r="G38" s="62">
        <f>SUM(G34:G36)</f>
        <v>290</v>
      </c>
      <c r="H38" s="51"/>
      <c r="K38" s="16">
        <f>SUM(K34:K36)</f>
        <v>-163</v>
      </c>
      <c r="L38" s="51" t="s">
        <v>27</v>
      </c>
      <c r="N38" s="16">
        <f>SUM(N34:N36)</f>
        <v>-54</v>
      </c>
      <c r="P38" s="16">
        <f>SUM(P34:P36)</f>
        <v>-217</v>
      </c>
      <c r="S38" s="16">
        <f>SUM(S34:S36)</f>
        <v>-304</v>
      </c>
      <c r="U38" s="16">
        <f>SUM(U34:U36)</f>
        <v>-521</v>
      </c>
    </row>
    <row r="39" spans="1:21" ht="12.75">
      <c r="A39" s="32" t="s">
        <v>179</v>
      </c>
      <c r="C39" s="16"/>
      <c r="D39" s="16"/>
      <c r="F39" s="16"/>
      <c r="G39" s="16"/>
      <c r="H39" s="51"/>
      <c r="K39" s="16"/>
      <c r="L39" s="51"/>
      <c r="N39" s="16"/>
      <c r="P39" s="16"/>
      <c r="S39" s="16"/>
      <c r="U39" s="16"/>
    </row>
    <row r="40" spans="3:21" ht="12.75">
      <c r="C40" s="16"/>
      <c r="D40" s="52"/>
      <c r="F40" s="16"/>
      <c r="G40" s="52"/>
      <c r="H40" s="43"/>
      <c r="K40" s="16"/>
      <c r="L40" s="43"/>
      <c r="N40" s="16"/>
      <c r="P40" s="16"/>
      <c r="S40" s="16"/>
      <c r="U40" s="16"/>
    </row>
    <row r="41" spans="1:21" ht="12.75">
      <c r="A41" s="32" t="s">
        <v>31</v>
      </c>
      <c r="C41" s="16">
        <v>97980</v>
      </c>
      <c r="D41" s="50">
        <v>70637</v>
      </c>
      <c r="F41" s="16">
        <v>97980</v>
      </c>
      <c r="G41" s="50">
        <v>70637</v>
      </c>
      <c r="H41" s="51"/>
      <c r="K41" s="16">
        <v>70637</v>
      </c>
      <c r="L41" s="51" t="s">
        <v>27</v>
      </c>
      <c r="N41" s="16">
        <v>80527</v>
      </c>
      <c r="P41" s="16">
        <v>75582</v>
      </c>
      <c r="S41" s="16">
        <v>97980</v>
      </c>
      <c r="U41" s="16">
        <v>83049</v>
      </c>
    </row>
    <row r="42" spans="3:21" ht="12.75">
      <c r="C42" s="16"/>
      <c r="D42" s="43"/>
      <c r="F42" s="21" t="s">
        <v>18</v>
      </c>
      <c r="G42" s="43"/>
      <c r="H42" s="43"/>
      <c r="K42" s="16"/>
      <c r="L42" s="43"/>
      <c r="N42" s="16"/>
      <c r="P42" s="21" t="s">
        <v>18</v>
      </c>
      <c r="S42" s="16"/>
      <c r="U42" s="21" t="s">
        <v>18</v>
      </c>
    </row>
    <row r="43" spans="1:21" ht="12.75">
      <c r="A43" s="32" t="s">
        <v>32</v>
      </c>
      <c r="C43" s="16"/>
      <c r="D43" s="43"/>
      <c r="F43" s="16"/>
      <c r="G43" s="43"/>
      <c r="H43" s="43"/>
      <c r="K43" s="16"/>
      <c r="L43" s="43"/>
      <c r="N43" s="16"/>
      <c r="P43" s="16"/>
      <c r="S43" s="16"/>
      <c r="U43" s="16"/>
    </row>
    <row r="44" spans="3:21" ht="12.75">
      <c r="C44" s="16"/>
      <c r="D44" s="43"/>
      <c r="F44" s="16"/>
      <c r="G44" s="43"/>
      <c r="H44" s="43"/>
      <c r="K44" s="16"/>
      <c r="L44" s="43"/>
      <c r="N44" s="16"/>
      <c r="P44" s="16"/>
      <c r="S44" s="16"/>
      <c r="U44" s="16"/>
    </row>
    <row r="45" spans="1:21" ht="12.75">
      <c r="A45" s="32" t="s">
        <v>33</v>
      </c>
      <c r="C45" s="63">
        <f>C38/C41*100</f>
        <v>0.48275158195550116</v>
      </c>
      <c r="D45" s="63">
        <f>D38/D41*100</f>
        <v>0.41054971190735734</v>
      </c>
      <c r="F45" s="63">
        <f>F38/F41*100</f>
        <v>0.48275158195550116</v>
      </c>
      <c r="G45" s="63">
        <f>G38/G41*100</f>
        <v>0.41054971190735734</v>
      </c>
      <c r="H45" s="51"/>
      <c r="K45" s="63">
        <f>K38/K41*100</f>
        <v>-0.23075725186516982</v>
      </c>
      <c r="L45" s="51" t="s">
        <v>27</v>
      </c>
      <c r="N45" s="63">
        <f>N38/N41*100</f>
        <v>-0.06705825375339948</v>
      </c>
      <c r="P45" s="63">
        <f>P38/P41*100</f>
        <v>-0.28710539546452857</v>
      </c>
      <c r="S45" s="63">
        <f>S38/S41*100</f>
        <v>-0.31026740151051235</v>
      </c>
      <c r="U45" s="63">
        <f>U38/U41*100</f>
        <v>-0.6273404857373358</v>
      </c>
    </row>
    <row r="46" spans="3:21" ht="12.75">
      <c r="C46" s="16"/>
      <c r="D46" s="43"/>
      <c r="F46" s="16"/>
      <c r="G46" s="43"/>
      <c r="H46" s="43"/>
      <c r="K46" s="16"/>
      <c r="L46" s="43"/>
      <c r="N46" s="16"/>
      <c r="P46" s="16"/>
      <c r="S46" s="16"/>
      <c r="U46" s="16"/>
    </row>
    <row r="47" spans="1:21" ht="12.75">
      <c r="A47" s="32" t="s">
        <v>34</v>
      </c>
      <c r="C47" s="64" t="s">
        <v>27</v>
      </c>
      <c r="D47" s="51" t="s">
        <v>27</v>
      </c>
      <c r="F47" s="64" t="s">
        <v>27</v>
      </c>
      <c r="G47" s="51" t="s">
        <v>27</v>
      </c>
      <c r="H47" s="51"/>
      <c r="K47" s="64" t="s">
        <v>27</v>
      </c>
      <c r="L47" s="51" t="s">
        <v>27</v>
      </c>
      <c r="N47" s="64" t="s">
        <v>27</v>
      </c>
      <c r="P47" s="64" t="s">
        <v>27</v>
      </c>
      <c r="S47" s="64" t="s">
        <v>27</v>
      </c>
      <c r="U47" s="64" t="s">
        <v>27</v>
      </c>
    </row>
    <row r="48" spans="3:21" ht="12.75">
      <c r="C48" s="16"/>
      <c r="D48" s="43"/>
      <c r="F48" s="16"/>
      <c r="G48" s="43"/>
      <c r="H48" s="43"/>
      <c r="K48" s="16"/>
      <c r="L48" s="43"/>
      <c r="N48" s="16"/>
      <c r="P48" s="16"/>
      <c r="S48" s="16"/>
      <c r="U48" s="16"/>
    </row>
    <row r="49" spans="1:21" ht="12.75">
      <c r="A49" s="32" t="s">
        <v>23</v>
      </c>
      <c r="C49" s="60" t="s">
        <v>27</v>
      </c>
      <c r="D49" s="51" t="s">
        <v>27</v>
      </c>
      <c r="F49" s="64" t="s">
        <v>27</v>
      </c>
      <c r="G49" s="51" t="s">
        <v>27</v>
      </c>
      <c r="H49" s="51"/>
      <c r="K49" s="60" t="s">
        <v>27</v>
      </c>
      <c r="L49" s="51" t="s">
        <v>27</v>
      </c>
      <c r="N49" s="60" t="s">
        <v>27</v>
      </c>
      <c r="P49" s="64" t="s">
        <v>27</v>
      </c>
      <c r="S49" s="60" t="s">
        <v>27</v>
      </c>
      <c r="U49" s="64" t="s">
        <v>27</v>
      </c>
    </row>
    <row r="50" spans="3:19" ht="12.75">
      <c r="C50" s="16"/>
      <c r="D50" s="43"/>
      <c r="G50" s="43"/>
      <c r="H50" s="43"/>
      <c r="N50" s="16"/>
      <c r="S50" s="16"/>
    </row>
    <row r="51" spans="1:14" ht="12.75">
      <c r="A51" s="20"/>
      <c r="B51" s="20"/>
      <c r="C51" s="16"/>
      <c r="D51" s="43"/>
      <c r="G51" s="43"/>
      <c r="H51" s="43"/>
      <c r="N51" s="16"/>
    </row>
    <row r="52" spans="1:14" ht="12.75">
      <c r="A52" s="24" t="s">
        <v>140</v>
      </c>
      <c r="B52" s="24"/>
      <c r="C52" s="16"/>
      <c r="D52" s="43"/>
      <c r="G52" s="43"/>
      <c r="H52" s="43"/>
      <c r="N52" s="16"/>
    </row>
    <row r="53" spans="4:8" ht="12.75">
      <c r="D53" s="43"/>
      <c r="G53" s="43"/>
      <c r="H53" s="43"/>
    </row>
    <row r="54" spans="1:8" ht="12.75">
      <c r="A54" s="32" t="s">
        <v>35</v>
      </c>
      <c r="D54" s="43"/>
      <c r="G54" s="43"/>
      <c r="H54" s="43"/>
    </row>
    <row r="55" spans="4:8" ht="12.75">
      <c r="D55" s="43"/>
      <c r="G55" s="43"/>
      <c r="H55" s="43"/>
    </row>
    <row r="56" spans="1:8" ht="12.75">
      <c r="A56" s="32" t="s">
        <v>148</v>
      </c>
      <c r="D56" s="43"/>
      <c r="G56" s="43"/>
      <c r="H56" s="43"/>
    </row>
    <row r="57" spans="1:8" ht="12.75">
      <c r="A57" s="20" t="s">
        <v>171</v>
      </c>
      <c r="D57" s="43"/>
      <c r="G57" s="43"/>
      <c r="H57" s="43"/>
    </row>
    <row r="58" spans="1:8" ht="12.75">
      <c r="A58" s="32" t="s">
        <v>172</v>
      </c>
      <c r="D58" s="43"/>
      <c r="G58" s="43"/>
      <c r="H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43"/>
    </row>
    <row r="84" ht="12.75">
      <c r="D84" s="43"/>
    </row>
    <row r="85" ht="12.75">
      <c r="D85" s="43"/>
    </row>
    <row r="86" ht="12.75">
      <c r="D86" s="43"/>
    </row>
    <row r="87" ht="12.75">
      <c r="D87" s="43"/>
    </row>
    <row r="88" ht="12.75">
      <c r="D88" s="43"/>
    </row>
    <row r="89" ht="12.75">
      <c r="D89" s="43"/>
    </row>
    <row r="90" ht="12.75">
      <c r="D90" s="43"/>
    </row>
    <row r="91" ht="12.75">
      <c r="D91" s="43"/>
    </row>
    <row r="92" ht="12.75">
      <c r="D92" s="43"/>
    </row>
    <row r="93" ht="12.75">
      <c r="D93" s="43"/>
    </row>
    <row r="94" ht="12.75">
      <c r="D94" s="43"/>
    </row>
    <row r="95" ht="12.75">
      <c r="D95" s="43"/>
    </row>
    <row r="96" ht="12.75">
      <c r="D96" s="43"/>
    </row>
    <row r="97" ht="12.75">
      <c r="D97" s="43"/>
    </row>
    <row r="98" ht="12.75">
      <c r="D98" s="43"/>
    </row>
    <row r="99" ht="12.75">
      <c r="D99" s="43"/>
    </row>
    <row r="100" ht="12.75">
      <c r="D100" s="43"/>
    </row>
    <row r="101" ht="12.75">
      <c r="D101" s="43"/>
    </row>
    <row r="102" ht="12.75">
      <c r="D102" s="43"/>
    </row>
    <row r="103" ht="12.75">
      <c r="D103" s="43"/>
    </row>
    <row r="104" ht="12.75">
      <c r="D104" s="43"/>
    </row>
    <row r="105" ht="12.75">
      <c r="D105" s="43"/>
    </row>
    <row r="106" ht="12.75">
      <c r="D106" s="43"/>
    </row>
    <row r="107" ht="12.75">
      <c r="D107" s="43"/>
    </row>
    <row r="108" ht="12.75">
      <c r="D108" s="43"/>
    </row>
    <row r="109" ht="12.75">
      <c r="D109" s="43"/>
    </row>
    <row r="110" ht="12.75">
      <c r="D110" s="43"/>
    </row>
    <row r="111" ht="12.75">
      <c r="D111" s="43"/>
    </row>
    <row r="112" ht="12.75">
      <c r="D112" s="43"/>
    </row>
    <row r="113" ht="12.75">
      <c r="D113" s="43"/>
    </row>
    <row r="114" ht="12.75">
      <c r="D114" s="43"/>
    </row>
    <row r="115" ht="12.75">
      <c r="D115" s="43"/>
    </row>
    <row r="116" ht="12.75">
      <c r="D116" s="43"/>
    </row>
    <row r="117" ht="12.75">
      <c r="D117" s="43"/>
    </row>
    <row r="118" ht="12.75">
      <c r="D118" s="43"/>
    </row>
    <row r="119" ht="12.75">
      <c r="D119" s="43"/>
    </row>
    <row r="120" ht="12.75">
      <c r="D120" s="43"/>
    </row>
    <row r="121" ht="12.75">
      <c r="D121" s="43"/>
    </row>
    <row r="122" ht="12.75">
      <c r="D122" s="43"/>
    </row>
    <row r="123" ht="12.75">
      <c r="D123" s="43"/>
    </row>
    <row r="124" ht="12.75">
      <c r="D124" s="43"/>
    </row>
    <row r="125" ht="12.75">
      <c r="D125" s="43"/>
    </row>
    <row r="126" ht="12.75">
      <c r="D126" s="43"/>
    </row>
    <row r="127" ht="12.75">
      <c r="D127" s="43"/>
    </row>
    <row r="128" ht="12.75">
      <c r="D128" s="43"/>
    </row>
    <row r="129" ht="12.75">
      <c r="D129" s="43"/>
    </row>
    <row r="130" ht="12.75">
      <c r="D130" s="43"/>
    </row>
    <row r="131" ht="12.75">
      <c r="D131" s="43"/>
    </row>
    <row r="132" ht="12.75">
      <c r="D132" s="43"/>
    </row>
    <row r="133" ht="12.75">
      <c r="D133" s="43"/>
    </row>
    <row r="134" ht="12.75">
      <c r="D134" s="43"/>
    </row>
    <row r="135" ht="12.75">
      <c r="D135" s="43"/>
    </row>
    <row r="136" ht="12.75">
      <c r="D136" s="43"/>
    </row>
    <row r="137" ht="12.75">
      <c r="D137" s="43"/>
    </row>
    <row r="138" ht="12.75">
      <c r="D138" s="43"/>
    </row>
    <row r="139" ht="12.75">
      <c r="D139" s="43"/>
    </row>
    <row r="140" ht="12.75">
      <c r="D140" s="43"/>
    </row>
    <row r="141" ht="12.75">
      <c r="D141" s="43"/>
    </row>
    <row r="142" ht="12.75">
      <c r="D142" s="43"/>
    </row>
    <row r="143" ht="12.75">
      <c r="D143" s="43"/>
    </row>
    <row r="144" ht="12.75">
      <c r="D144" s="43"/>
    </row>
    <row r="145" ht="12.75">
      <c r="D145" s="43"/>
    </row>
    <row r="146" ht="12.75">
      <c r="D146" s="43"/>
    </row>
    <row r="147" ht="12.75">
      <c r="D147" s="43"/>
    </row>
    <row r="148" ht="12.75">
      <c r="D148" s="43"/>
    </row>
    <row r="149" ht="12.75">
      <c r="D149" s="43"/>
    </row>
    <row r="150" ht="12.75">
      <c r="D150" s="43"/>
    </row>
    <row r="151" ht="12.75">
      <c r="D151" s="43"/>
    </row>
    <row r="152" ht="12.75">
      <c r="D152" s="43"/>
    </row>
    <row r="153" ht="12.75">
      <c r="D153" s="43"/>
    </row>
    <row r="154" ht="12.75">
      <c r="D154" s="43"/>
    </row>
    <row r="155" ht="12.75">
      <c r="D155" s="43"/>
    </row>
    <row r="156" ht="12.75">
      <c r="D156" s="43"/>
    </row>
    <row r="157" ht="12.75">
      <c r="D157" s="43"/>
    </row>
    <row r="158" ht="12.75">
      <c r="D158" s="43"/>
    </row>
    <row r="159" ht="12.75">
      <c r="D159" s="43"/>
    </row>
    <row r="160" ht="12.75">
      <c r="D160" s="43"/>
    </row>
    <row r="161" ht="12.75">
      <c r="D161" s="43"/>
    </row>
    <row r="162" ht="12.75">
      <c r="D162" s="43"/>
    </row>
    <row r="163" ht="12.75">
      <c r="D163" s="43"/>
    </row>
    <row r="164" ht="12.75">
      <c r="D164" s="43"/>
    </row>
    <row r="165" ht="12.75">
      <c r="D165" s="43"/>
    </row>
    <row r="166" ht="12.75">
      <c r="D166" s="43"/>
    </row>
    <row r="167" ht="12.75">
      <c r="D167" s="43"/>
    </row>
    <row r="168" ht="12.75">
      <c r="D168" s="43"/>
    </row>
    <row r="169" ht="12.75">
      <c r="D169" s="43"/>
    </row>
    <row r="170" ht="12.75">
      <c r="D170" s="43"/>
    </row>
    <row r="171" ht="12.75">
      <c r="D171" s="43"/>
    </row>
    <row r="172" ht="12.75">
      <c r="D172" s="43"/>
    </row>
    <row r="173" ht="12.75">
      <c r="D173" s="43"/>
    </row>
    <row r="174" ht="12.75">
      <c r="D174" s="43"/>
    </row>
    <row r="175" ht="12.75">
      <c r="D175" s="43"/>
    </row>
    <row r="176" ht="12.75">
      <c r="D176" s="43"/>
    </row>
    <row r="177" ht="12.75">
      <c r="D177" s="43"/>
    </row>
    <row r="178" ht="12.75">
      <c r="D178" s="43"/>
    </row>
    <row r="179" ht="12.75">
      <c r="D179" s="43"/>
    </row>
    <row r="180" ht="12.75">
      <c r="D180" s="43"/>
    </row>
    <row r="181" ht="12.75">
      <c r="D181" s="43"/>
    </row>
    <row r="182" ht="12.75">
      <c r="D182" s="43"/>
    </row>
    <row r="183" ht="12.75">
      <c r="D183" s="43"/>
    </row>
    <row r="184" ht="12.75">
      <c r="D184" s="43"/>
    </row>
    <row r="185" ht="12.75">
      <c r="D185" s="43"/>
    </row>
    <row r="186" ht="12.75">
      <c r="D186" s="43"/>
    </row>
    <row r="187" ht="12.75">
      <c r="D187" s="43"/>
    </row>
    <row r="188" ht="12.75">
      <c r="D188" s="43"/>
    </row>
    <row r="189" ht="12.75">
      <c r="D189" s="43"/>
    </row>
    <row r="190" ht="12.75">
      <c r="D190" s="43"/>
    </row>
    <row r="191" ht="12.75">
      <c r="D191" s="43"/>
    </row>
    <row r="192" ht="12.75">
      <c r="D192" s="43"/>
    </row>
    <row r="193" ht="12.75">
      <c r="D193" s="43"/>
    </row>
    <row r="194" ht="12.75">
      <c r="D194" s="43"/>
    </row>
    <row r="195" ht="12.75">
      <c r="D195" s="43"/>
    </row>
    <row r="196" ht="12.75">
      <c r="D196" s="43"/>
    </row>
    <row r="197" ht="12.75">
      <c r="D197" s="43"/>
    </row>
    <row r="198" ht="12.75">
      <c r="D198" s="43"/>
    </row>
    <row r="199" ht="12.75">
      <c r="D199" s="43"/>
    </row>
    <row r="200" ht="12.75">
      <c r="D200" s="43"/>
    </row>
    <row r="201" ht="12.75">
      <c r="D201" s="43"/>
    </row>
    <row r="202" ht="12.75">
      <c r="D202" s="43"/>
    </row>
    <row r="203" ht="12.75">
      <c r="D203" s="43"/>
    </row>
    <row r="204" ht="12.75">
      <c r="D204" s="43"/>
    </row>
    <row r="205" ht="12.75">
      <c r="D205" s="43"/>
    </row>
    <row r="206" ht="12.75">
      <c r="D206" s="43"/>
    </row>
    <row r="207" ht="12.75">
      <c r="D207" s="43"/>
    </row>
    <row r="208" ht="12.75">
      <c r="D208" s="43"/>
    </row>
    <row r="209" ht="12.75">
      <c r="D209" s="43"/>
    </row>
    <row r="210" ht="12.75">
      <c r="D210" s="43"/>
    </row>
    <row r="211" ht="12.75">
      <c r="D211" s="43"/>
    </row>
    <row r="212" ht="12.75">
      <c r="D212" s="43"/>
    </row>
    <row r="213" ht="12.75">
      <c r="D213" s="43"/>
    </row>
    <row r="214" ht="12.75">
      <c r="D214" s="43"/>
    </row>
    <row r="215" ht="12.75">
      <c r="D215" s="43"/>
    </row>
    <row r="216" ht="12.75">
      <c r="D216" s="43"/>
    </row>
    <row r="217" ht="12.75">
      <c r="D217" s="43"/>
    </row>
    <row r="218" ht="12.75">
      <c r="D218" s="43"/>
    </row>
    <row r="219" ht="12.75">
      <c r="D219" s="43"/>
    </row>
    <row r="220" ht="12.75">
      <c r="D220" s="43"/>
    </row>
    <row r="221" ht="12.75">
      <c r="D221" s="43"/>
    </row>
    <row r="222" ht="12.75">
      <c r="D222" s="43"/>
    </row>
    <row r="223" ht="12.75">
      <c r="D223" s="43"/>
    </row>
    <row r="224" ht="12.75">
      <c r="D224" s="43"/>
    </row>
    <row r="225" ht="12.75">
      <c r="D225" s="43"/>
    </row>
    <row r="226" ht="12.75">
      <c r="D226" s="43"/>
    </row>
    <row r="227" ht="12.75">
      <c r="D227" s="43"/>
    </row>
    <row r="228" ht="12.75">
      <c r="D228" s="43"/>
    </row>
    <row r="229" ht="12.75">
      <c r="D229" s="43"/>
    </row>
    <row r="230" ht="12.75">
      <c r="D230" s="43"/>
    </row>
    <row r="231" ht="12.75">
      <c r="D231" s="43"/>
    </row>
    <row r="232" ht="12.75">
      <c r="D232" s="43"/>
    </row>
    <row r="233" ht="12.75">
      <c r="D233" s="43"/>
    </row>
    <row r="234" ht="12.75">
      <c r="D234" s="43"/>
    </row>
    <row r="235" ht="12.75">
      <c r="D235" s="43"/>
    </row>
    <row r="236" ht="12.75">
      <c r="D236" s="43"/>
    </row>
    <row r="237" ht="12.75">
      <c r="D237" s="43"/>
    </row>
    <row r="238" ht="12.75">
      <c r="D238" s="43"/>
    </row>
    <row r="239" ht="12.75">
      <c r="D239" s="43"/>
    </row>
    <row r="240" ht="12.75">
      <c r="D240" s="43"/>
    </row>
    <row r="241" ht="12.75">
      <c r="D241" s="43"/>
    </row>
    <row r="242" ht="12.75">
      <c r="D242" s="43"/>
    </row>
    <row r="243" ht="12.75">
      <c r="D243" s="43"/>
    </row>
    <row r="244" ht="12.75">
      <c r="D244" s="43"/>
    </row>
    <row r="245" ht="12.75">
      <c r="D245" s="43"/>
    </row>
    <row r="246" ht="12.75">
      <c r="D246" s="43"/>
    </row>
    <row r="247" ht="12.75">
      <c r="D247" s="43"/>
    </row>
    <row r="248" ht="12.75">
      <c r="D248" s="43"/>
    </row>
    <row r="249" ht="12.75">
      <c r="D249" s="43"/>
    </row>
    <row r="250" ht="12.75">
      <c r="D250" s="43"/>
    </row>
    <row r="251" ht="12.75">
      <c r="D251" s="43"/>
    </row>
    <row r="252" ht="12.75">
      <c r="D252" s="43"/>
    </row>
    <row r="253" ht="12.75">
      <c r="D253" s="43"/>
    </row>
    <row r="254" ht="12.75">
      <c r="D254" s="43"/>
    </row>
    <row r="255" ht="12.75">
      <c r="D255" s="43"/>
    </row>
    <row r="256" ht="12.75">
      <c r="D256" s="43"/>
    </row>
    <row r="257" ht="12.75">
      <c r="D257" s="43"/>
    </row>
    <row r="258" ht="12.75">
      <c r="D258" s="43"/>
    </row>
    <row r="259" ht="12.75">
      <c r="D259" s="43"/>
    </row>
    <row r="260" ht="12.75">
      <c r="D260" s="43"/>
    </row>
    <row r="261" ht="12.75">
      <c r="D261" s="43"/>
    </row>
    <row r="262" ht="12.75">
      <c r="D262" s="43"/>
    </row>
    <row r="263" ht="12.75">
      <c r="D263" s="43"/>
    </row>
    <row r="264" ht="12.75">
      <c r="D264" s="43"/>
    </row>
    <row r="265" ht="12.75">
      <c r="D265" s="43"/>
    </row>
    <row r="266" ht="12.75">
      <c r="D266" s="43"/>
    </row>
    <row r="267" ht="12.75">
      <c r="D267" s="43"/>
    </row>
    <row r="268" ht="12.75">
      <c r="D268" s="43"/>
    </row>
    <row r="269" ht="12.75">
      <c r="D269" s="43"/>
    </row>
    <row r="270" ht="12.75">
      <c r="D270" s="43"/>
    </row>
  </sheetData>
  <mergeCells count="9">
    <mergeCell ref="K9:L9"/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75" right="0.75" top="0.75" bottom="0.7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0.71875" style="65" customWidth="1"/>
    <col min="2" max="2" width="3.7109375" style="65" customWidth="1"/>
    <col min="3" max="3" width="4.57421875" style="65" customWidth="1"/>
    <col min="4" max="4" width="8.00390625" style="65" customWidth="1"/>
    <col min="5" max="5" width="33.7109375" style="65" customWidth="1"/>
    <col min="6" max="7" width="0.85546875" style="65" customWidth="1"/>
    <col min="8" max="8" width="1.28515625" style="65" customWidth="1"/>
    <col min="9" max="9" width="19.140625" style="88" customWidth="1"/>
    <col min="10" max="10" width="4.421875" style="65" customWidth="1"/>
    <col min="11" max="11" width="18.7109375" style="65" customWidth="1"/>
    <col min="12" max="12" width="2.140625" style="65" customWidth="1"/>
    <col min="13" max="16384" width="9.140625" style="65" customWidth="1"/>
  </cols>
  <sheetData>
    <row r="1" spans="1:11" ht="15.75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2.75">
      <c r="B2" s="106" t="s">
        <v>25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141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9" ht="12.75">
      <c r="A4" s="66"/>
      <c r="B4" s="66"/>
      <c r="C4" s="66"/>
      <c r="D4" s="66"/>
      <c r="E4" s="66"/>
      <c r="F4" s="66"/>
      <c r="G4" s="66"/>
      <c r="H4" s="66"/>
      <c r="I4" s="66"/>
    </row>
    <row r="5" s="67" customFormat="1" ht="12.75">
      <c r="I5" s="68" t="s">
        <v>18</v>
      </c>
    </row>
    <row r="6" spans="9:11" s="67" customFormat="1" ht="12.75" customHeight="1">
      <c r="I6" s="68" t="s">
        <v>130</v>
      </c>
      <c r="K6" s="38" t="s">
        <v>142</v>
      </c>
    </row>
    <row r="7" spans="9:11" s="67" customFormat="1" ht="12.75">
      <c r="I7" s="38" t="s">
        <v>138</v>
      </c>
      <c r="K7" s="38" t="s">
        <v>165</v>
      </c>
    </row>
    <row r="8" spans="9:11" s="67" customFormat="1" ht="12.75">
      <c r="I8" s="69" t="s">
        <v>37</v>
      </c>
      <c r="K8" s="69" t="s">
        <v>37</v>
      </c>
    </row>
    <row r="9" spans="2:9" s="67" customFormat="1" ht="12.75">
      <c r="B9" s="70" t="s">
        <v>38</v>
      </c>
      <c r="I9" s="18"/>
    </row>
    <row r="10" spans="2:11" s="67" customFormat="1" ht="12.75">
      <c r="B10" s="67" t="s">
        <v>149</v>
      </c>
      <c r="G10" s="18"/>
      <c r="H10" s="18"/>
      <c r="I10" s="18">
        <v>7035</v>
      </c>
      <c r="K10" s="71">
        <v>1417</v>
      </c>
    </row>
    <row r="11" spans="2:11" s="67" customFormat="1" ht="12.75" hidden="1">
      <c r="B11" s="67" t="s">
        <v>39</v>
      </c>
      <c r="G11" s="18"/>
      <c r="H11" s="18"/>
      <c r="I11" s="18" t="e">
        <f>SUM(#REF!)+#REF!-#REF!</f>
        <v>#REF!</v>
      </c>
      <c r="K11" s="71" t="s">
        <v>27</v>
      </c>
    </row>
    <row r="12" spans="2:11" s="67" customFormat="1" ht="12.75">
      <c r="B12" s="67" t="s">
        <v>40</v>
      </c>
      <c r="G12" s="18"/>
      <c r="H12" s="18"/>
      <c r="I12" s="18">
        <v>0</v>
      </c>
      <c r="K12" s="72">
        <v>0</v>
      </c>
    </row>
    <row r="13" spans="2:11" s="67" customFormat="1" ht="12.75">
      <c r="B13" s="67" t="s">
        <v>41</v>
      </c>
      <c r="G13" s="18"/>
      <c r="H13" s="18"/>
      <c r="I13" s="18">
        <v>42</v>
      </c>
      <c r="K13" s="71">
        <v>38</v>
      </c>
    </row>
    <row r="14" spans="2:11" s="67" customFormat="1" ht="12.75">
      <c r="B14" s="67" t="s">
        <v>150</v>
      </c>
      <c r="G14" s="18"/>
      <c r="H14" s="18"/>
      <c r="I14" s="18">
        <v>176</v>
      </c>
      <c r="K14" s="71">
        <v>176</v>
      </c>
    </row>
    <row r="15" spans="7:11" s="67" customFormat="1" ht="12.75">
      <c r="G15" s="18"/>
      <c r="H15" s="18"/>
      <c r="I15" s="73">
        <f>I10+I12+I13+I14</f>
        <v>7253</v>
      </c>
      <c r="K15" s="73">
        <f>K10+K12+K13+K14</f>
        <v>1631</v>
      </c>
    </row>
    <row r="16" spans="7:9" s="67" customFormat="1" ht="12.75">
      <c r="G16" s="18"/>
      <c r="H16" s="18"/>
      <c r="I16" s="18"/>
    </row>
    <row r="17" spans="2:9" s="67" customFormat="1" ht="12.75">
      <c r="B17" s="70" t="s">
        <v>42</v>
      </c>
      <c r="G17" s="18"/>
      <c r="H17" s="18"/>
      <c r="I17" s="18"/>
    </row>
    <row r="18" spans="2:11" s="67" customFormat="1" ht="12.75">
      <c r="B18" s="67" t="s">
        <v>43</v>
      </c>
      <c r="G18" s="6"/>
      <c r="H18" s="6"/>
      <c r="I18" s="74">
        <v>2986</v>
      </c>
      <c r="K18" s="75">
        <v>2568</v>
      </c>
    </row>
    <row r="19" spans="2:11" s="67" customFormat="1" ht="12.75">
      <c r="B19" s="67" t="s">
        <v>151</v>
      </c>
      <c r="G19" s="6"/>
      <c r="H19" s="6"/>
      <c r="I19" s="19">
        <v>14610</v>
      </c>
      <c r="K19" s="76">
        <v>17413</v>
      </c>
    </row>
    <row r="20" spans="2:11" s="67" customFormat="1" ht="12.75">
      <c r="B20" s="67" t="s">
        <v>154</v>
      </c>
      <c r="G20" s="6"/>
      <c r="H20" s="6"/>
      <c r="I20" s="19">
        <f>2339+250</f>
        <v>2589</v>
      </c>
      <c r="K20" s="76">
        <v>2228</v>
      </c>
    </row>
    <row r="21" spans="2:11" s="67" customFormat="1" ht="12.75" hidden="1">
      <c r="B21" s="67" t="s">
        <v>44</v>
      </c>
      <c r="G21" s="6"/>
      <c r="H21" s="6"/>
      <c r="I21" s="19" t="e">
        <f>SUM(#REF!)+#REF!-#REF!</f>
        <v>#REF!</v>
      </c>
      <c r="K21" s="76" t="s">
        <v>27</v>
      </c>
    </row>
    <row r="22" spans="2:11" s="67" customFormat="1" ht="12.75" hidden="1">
      <c r="B22" s="67" t="s">
        <v>45</v>
      </c>
      <c r="G22" s="6"/>
      <c r="H22" s="6"/>
      <c r="I22" s="19" t="e">
        <f>SUM(#REF!)+#REF!-#REF!</f>
        <v>#REF!</v>
      </c>
      <c r="K22" s="76" t="s">
        <v>27</v>
      </c>
    </row>
    <row r="23" spans="2:11" s="67" customFormat="1" ht="12.75" hidden="1">
      <c r="B23" s="67" t="s">
        <v>46</v>
      </c>
      <c r="G23" s="6"/>
      <c r="H23" s="6"/>
      <c r="I23" s="19" t="e">
        <f>SUM(#REF!)+#REF!-#REF!</f>
        <v>#REF!</v>
      </c>
      <c r="K23" s="76" t="s">
        <v>27</v>
      </c>
    </row>
    <row r="24" spans="2:11" s="67" customFormat="1" ht="12.75">
      <c r="B24" s="67" t="s">
        <v>47</v>
      </c>
      <c r="G24" s="6"/>
      <c r="H24" s="6"/>
      <c r="I24" s="19">
        <v>20</v>
      </c>
      <c r="K24" s="76">
        <v>99</v>
      </c>
    </row>
    <row r="25" spans="2:11" s="67" customFormat="1" ht="12.75">
      <c r="B25" s="67" t="s">
        <v>48</v>
      </c>
      <c r="G25" s="18"/>
      <c r="H25" s="18"/>
      <c r="I25" s="19">
        <v>0</v>
      </c>
      <c r="K25" s="76">
        <v>0</v>
      </c>
    </row>
    <row r="26" spans="2:11" s="67" customFormat="1" ht="12.75">
      <c r="B26" s="67" t="s">
        <v>49</v>
      </c>
      <c r="G26" s="6"/>
      <c r="H26" s="6"/>
      <c r="I26" s="19">
        <v>6820</v>
      </c>
      <c r="K26" s="76">
        <v>7840</v>
      </c>
    </row>
    <row r="27" spans="2:11" s="67" customFormat="1" ht="12.75">
      <c r="B27" s="67" t="s">
        <v>50</v>
      </c>
      <c r="G27" s="6"/>
      <c r="H27" s="6"/>
      <c r="I27" s="19">
        <v>2193</v>
      </c>
      <c r="K27" s="77">
        <v>1187</v>
      </c>
    </row>
    <row r="28" spans="7:11" s="67" customFormat="1" ht="12.75">
      <c r="G28" s="6"/>
      <c r="H28" s="6"/>
      <c r="I28" s="78">
        <f>I18+I19+I20+I24+I25+I26+I27</f>
        <v>29218</v>
      </c>
      <c r="K28" s="78">
        <f>K18+K19+K20+K24+K25+K26+K27</f>
        <v>31335</v>
      </c>
    </row>
    <row r="29" spans="7:11" s="67" customFormat="1" ht="9" customHeight="1">
      <c r="G29" s="6"/>
      <c r="H29" s="6"/>
      <c r="I29" s="19"/>
      <c r="K29" s="79"/>
    </row>
    <row r="30" spans="2:11" s="67" customFormat="1" ht="12.75">
      <c r="B30" s="33" t="s">
        <v>69</v>
      </c>
      <c r="G30" s="6"/>
      <c r="H30" s="6"/>
      <c r="I30" s="19"/>
      <c r="K30" s="79"/>
    </row>
    <row r="31" spans="2:11" s="67" customFormat="1" ht="12.75">
      <c r="B31" s="67" t="s">
        <v>152</v>
      </c>
      <c r="G31" s="6"/>
      <c r="H31" s="6"/>
      <c r="I31" s="19">
        <v>3723</v>
      </c>
      <c r="K31" s="76">
        <v>6906</v>
      </c>
    </row>
    <row r="32" spans="2:11" s="67" customFormat="1" ht="12.75">
      <c r="B32" s="67" t="s">
        <v>153</v>
      </c>
      <c r="G32" s="6"/>
      <c r="H32" s="6"/>
      <c r="I32" s="19">
        <v>893</v>
      </c>
      <c r="K32" s="76">
        <v>410</v>
      </c>
    </row>
    <row r="33" spans="2:11" s="67" customFormat="1" ht="12.75" hidden="1">
      <c r="B33" s="67" t="s">
        <v>51</v>
      </c>
      <c r="G33" s="6"/>
      <c r="H33" s="6"/>
      <c r="I33" s="19" t="e">
        <f>SUM(#REF!)+#REF!-#REF!</f>
        <v>#REF!</v>
      </c>
      <c r="K33" s="76" t="s">
        <v>27</v>
      </c>
    </row>
    <row r="34" spans="2:11" s="67" customFormat="1" ht="12.75" hidden="1">
      <c r="B34" s="67" t="s">
        <v>52</v>
      </c>
      <c r="G34" s="6"/>
      <c r="H34" s="6"/>
      <c r="I34" s="19" t="e">
        <f>SUM(#REF!)+#REF!-#REF!</f>
        <v>#REF!</v>
      </c>
      <c r="K34" s="76" t="s">
        <v>27</v>
      </c>
    </row>
    <row r="35" spans="2:11" s="67" customFormat="1" ht="12.75" hidden="1">
      <c r="B35" s="67" t="s">
        <v>53</v>
      </c>
      <c r="G35" s="6"/>
      <c r="H35" s="6"/>
      <c r="I35" s="19" t="e">
        <f>SUM(#REF!)+#REF!-#REF!</f>
        <v>#REF!</v>
      </c>
      <c r="K35" s="76" t="s">
        <v>27</v>
      </c>
    </row>
    <row r="36" spans="2:11" s="67" customFormat="1" ht="12.75" hidden="1">
      <c r="B36" s="67" t="s">
        <v>54</v>
      </c>
      <c r="G36" s="6"/>
      <c r="H36" s="6"/>
      <c r="I36" s="19">
        <v>0</v>
      </c>
      <c r="K36" s="76">
        <v>0</v>
      </c>
    </row>
    <row r="37" spans="2:11" s="67" customFormat="1" ht="12.75">
      <c r="B37" s="67" t="s">
        <v>55</v>
      </c>
      <c r="G37" s="6"/>
      <c r="H37" s="6"/>
      <c r="I37" s="19">
        <v>149</v>
      </c>
      <c r="K37" s="76">
        <v>141</v>
      </c>
    </row>
    <row r="38" spans="2:11" s="67" customFormat="1" ht="12.75">
      <c r="B38" s="67" t="s">
        <v>155</v>
      </c>
      <c r="I38" s="19">
        <v>1368</v>
      </c>
      <c r="K38" s="76">
        <v>1261</v>
      </c>
    </row>
    <row r="39" spans="2:11" s="67" customFormat="1" ht="12.75">
      <c r="B39" s="80" t="s">
        <v>56</v>
      </c>
      <c r="F39" s="81"/>
      <c r="I39" s="19">
        <v>4722</v>
      </c>
      <c r="K39" s="76">
        <v>3268</v>
      </c>
    </row>
    <row r="40" spans="6:11" s="67" customFormat="1" ht="12.75">
      <c r="F40" s="81"/>
      <c r="G40" s="6"/>
      <c r="H40" s="6"/>
      <c r="I40" s="78">
        <f>I31+I32+I36+I37+I38+I39</f>
        <v>10855</v>
      </c>
      <c r="K40" s="78">
        <f>K31+K32+K36+K37+K38+K39</f>
        <v>11986</v>
      </c>
    </row>
    <row r="41" spans="5:11" s="67" customFormat="1" ht="9" customHeight="1">
      <c r="E41" s="81"/>
      <c r="F41" s="81"/>
      <c r="G41" s="6"/>
      <c r="H41" s="6"/>
      <c r="I41" s="18"/>
      <c r="K41" s="82"/>
    </row>
    <row r="42" spans="2:11" s="67" customFormat="1" ht="12.75">
      <c r="B42" s="33" t="s">
        <v>57</v>
      </c>
      <c r="E42" s="81"/>
      <c r="F42" s="81"/>
      <c r="G42" s="6"/>
      <c r="H42" s="6"/>
      <c r="I42" s="18">
        <f>+I28-I40</f>
        <v>18363</v>
      </c>
      <c r="K42" s="18">
        <f>+K28-K40</f>
        <v>19349</v>
      </c>
    </row>
    <row r="43" spans="5:11" s="67" customFormat="1" ht="12.75" customHeight="1">
      <c r="E43" s="81"/>
      <c r="F43" s="81"/>
      <c r="G43" s="6"/>
      <c r="H43" s="6"/>
      <c r="I43" s="18"/>
      <c r="K43" s="82"/>
    </row>
    <row r="44" spans="2:11" s="67" customFormat="1" ht="12.75">
      <c r="B44" s="33" t="s">
        <v>70</v>
      </c>
      <c r="E44" s="81"/>
      <c r="F44" s="81"/>
      <c r="G44" s="6"/>
      <c r="H44" s="6"/>
      <c r="I44" s="18"/>
      <c r="K44" s="82"/>
    </row>
    <row r="45" spans="3:11" s="67" customFormat="1" ht="12.75">
      <c r="C45" s="67" t="s">
        <v>143</v>
      </c>
      <c r="D45" s="33"/>
      <c r="E45" s="81"/>
      <c r="F45" s="81"/>
      <c r="G45" s="6"/>
      <c r="H45" s="6"/>
      <c r="I45" s="74">
        <v>4672</v>
      </c>
      <c r="K45" s="75">
        <v>517</v>
      </c>
    </row>
    <row r="46" spans="3:11" s="67" customFormat="1" ht="12.75">
      <c r="C46" s="67" t="s">
        <v>58</v>
      </c>
      <c r="D46" s="33"/>
      <c r="E46" s="81"/>
      <c r="F46" s="81"/>
      <c r="G46" s="6"/>
      <c r="H46" s="6"/>
      <c r="I46" s="83">
        <v>24</v>
      </c>
      <c r="K46" s="77">
        <v>16</v>
      </c>
    </row>
    <row r="47" spans="4:11" s="67" customFormat="1" ht="12.75">
      <c r="D47" s="33"/>
      <c r="E47" s="81"/>
      <c r="F47" s="81"/>
      <c r="G47" s="6"/>
      <c r="H47" s="6"/>
      <c r="I47" s="18">
        <f>-SUM(I45:I46)</f>
        <v>-4696</v>
      </c>
      <c r="K47" s="18">
        <f>-SUM(K45:K46)</f>
        <v>-533</v>
      </c>
    </row>
    <row r="48" spans="5:11" s="67" customFormat="1" ht="13.5" thickBot="1">
      <c r="E48" s="81"/>
      <c r="F48" s="81"/>
      <c r="G48" s="6"/>
      <c r="H48" s="6"/>
      <c r="I48" s="7">
        <f>+I15+I42+I47</f>
        <v>20920</v>
      </c>
      <c r="K48" s="7">
        <f>+K15+K42+K47</f>
        <v>20447</v>
      </c>
    </row>
    <row r="49" spans="5:11" s="67" customFormat="1" ht="12.75">
      <c r="E49" s="81"/>
      <c r="F49" s="81"/>
      <c r="G49" s="18"/>
      <c r="H49" s="18"/>
      <c r="I49" s="18"/>
      <c r="K49" s="82"/>
    </row>
    <row r="50" spans="2:11" s="67" customFormat="1" ht="12.75">
      <c r="B50" s="33" t="s">
        <v>59</v>
      </c>
      <c r="G50" s="18"/>
      <c r="H50" s="18"/>
      <c r="I50" s="18"/>
      <c r="K50" s="82"/>
    </row>
    <row r="51" spans="2:11" s="67" customFormat="1" ht="12.75">
      <c r="B51" s="67" t="s">
        <v>60</v>
      </c>
      <c r="G51" s="6"/>
      <c r="H51" s="6"/>
      <c r="I51" s="18">
        <v>9798</v>
      </c>
      <c r="K51" s="84">
        <v>9798</v>
      </c>
    </row>
    <row r="52" spans="2:11" s="67" customFormat="1" ht="12.75" hidden="1">
      <c r="B52" s="67" t="s">
        <v>61</v>
      </c>
      <c r="G52" s="6"/>
      <c r="H52" s="6"/>
      <c r="I52" s="18" t="e">
        <f>SUM(#REF!)+#REF!-#REF!</f>
        <v>#REF!</v>
      </c>
      <c r="K52" s="84" t="s">
        <v>27</v>
      </c>
    </row>
    <row r="53" spans="2:11" s="67" customFormat="1" ht="12.75">
      <c r="B53" s="67" t="s">
        <v>62</v>
      </c>
      <c r="G53" s="6"/>
      <c r="H53" s="6"/>
      <c r="I53" s="18">
        <v>7398</v>
      </c>
      <c r="K53" s="84">
        <v>7398</v>
      </c>
    </row>
    <row r="54" spans="2:11" s="67" customFormat="1" ht="12.75">
      <c r="B54" s="67" t="s">
        <v>63</v>
      </c>
      <c r="G54" s="6"/>
      <c r="H54" s="6"/>
      <c r="I54" s="18">
        <f>3251+473</f>
        <v>3724</v>
      </c>
      <c r="K54" s="84">
        <v>3251</v>
      </c>
    </row>
    <row r="55" spans="2:11" s="67" customFormat="1" ht="12.75" hidden="1">
      <c r="B55" s="67" t="s">
        <v>64</v>
      </c>
      <c r="G55" s="6"/>
      <c r="H55" s="6"/>
      <c r="I55" s="18">
        <v>0</v>
      </c>
      <c r="K55" s="82">
        <v>0</v>
      </c>
    </row>
    <row r="56" spans="2:11" s="67" customFormat="1" ht="12.75" hidden="1">
      <c r="B56" s="67" t="s">
        <v>65</v>
      </c>
      <c r="G56" s="6"/>
      <c r="H56" s="6"/>
      <c r="I56" s="18">
        <v>0</v>
      </c>
      <c r="K56" s="82">
        <v>0</v>
      </c>
    </row>
    <row r="57" spans="2:11" s="67" customFormat="1" ht="12.75" hidden="1">
      <c r="B57" s="67" t="s">
        <v>66</v>
      </c>
      <c r="G57" s="6"/>
      <c r="H57" s="6"/>
      <c r="I57" s="18" t="e">
        <f>SUM(#REF!)+#REF!-#REF!</f>
        <v>#REF!</v>
      </c>
      <c r="K57" s="82" t="e">
        <f>SUM(#REF!)+#REF!-#REF!</f>
        <v>#REF!</v>
      </c>
    </row>
    <row r="58" spans="2:11" s="67" customFormat="1" ht="13.5" thickBot="1">
      <c r="B58" s="33" t="s">
        <v>67</v>
      </c>
      <c r="G58" s="6"/>
      <c r="H58" s="6"/>
      <c r="I58" s="7">
        <f>I51+I53+I54</f>
        <v>20920</v>
      </c>
      <c r="K58" s="7">
        <f>K51+K53+K54</f>
        <v>20447</v>
      </c>
    </row>
    <row r="59" spans="7:11" s="67" customFormat="1" ht="12.75">
      <c r="G59" s="6"/>
      <c r="H59" s="6"/>
      <c r="I59" s="6" t="s">
        <v>18</v>
      </c>
      <c r="K59" s="85" t="s">
        <v>18</v>
      </c>
    </row>
    <row r="60" spans="7:11" s="67" customFormat="1" ht="12.75">
      <c r="G60" s="6"/>
      <c r="H60" s="6"/>
      <c r="I60" s="6"/>
      <c r="K60" s="85"/>
    </row>
    <row r="61" spans="7:11" s="67" customFormat="1" ht="12.75" hidden="1">
      <c r="G61" s="6"/>
      <c r="H61" s="6"/>
      <c r="I61" s="6">
        <f>+I54</f>
        <v>3724</v>
      </c>
      <c r="K61" s="85">
        <f>+K54</f>
        <v>3251</v>
      </c>
    </row>
    <row r="62" spans="7:11" s="67" customFormat="1" ht="12.75" hidden="1">
      <c r="G62" s="6"/>
      <c r="H62" s="6"/>
      <c r="I62" s="6">
        <v>2609204</v>
      </c>
      <c r="K62" s="85">
        <v>2609204</v>
      </c>
    </row>
    <row r="63" spans="9:11" s="67" customFormat="1" ht="12.75" hidden="1">
      <c r="I63" s="18">
        <f>+I61-I62</f>
        <v>-2605480</v>
      </c>
      <c r="K63" s="82">
        <f>+K61-K62</f>
        <v>-2605953</v>
      </c>
    </row>
    <row r="64" spans="9:11" s="67" customFormat="1" ht="12.75" hidden="1">
      <c r="I64" s="18"/>
      <c r="K64" s="82"/>
    </row>
    <row r="65" spans="9:11" s="67" customFormat="1" ht="12.75" hidden="1">
      <c r="I65" s="18"/>
      <c r="K65" s="82"/>
    </row>
    <row r="66" spans="9:11" s="67" customFormat="1" ht="12.75" hidden="1">
      <c r="I66" s="18"/>
      <c r="K66" s="82"/>
    </row>
    <row r="67" spans="2:11" s="67" customFormat="1" ht="13.5" thickBot="1">
      <c r="B67" s="67" t="s">
        <v>135</v>
      </c>
      <c r="G67" s="67" t="s">
        <v>128</v>
      </c>
      <c r="I67" s="86">
        <f>(I58)/(I51*10)*100</f>
        <v>21.35129618289447</v>
      </c>
      <c r="K67" s="86">
        <f>(K58)/(K51*10)*100</f>
        <v>20.868544600938968</v>
      </c>
    </row>
    <row r="68" s="67" customFormat="1" ht="12.75">
      <c r="I68" s="87"/>
    </row>
    <row r="69" spans="2:9" s="67" customFormat="1" ht="12.75">
      <c r="B69" s="67" t="s">
        <v>68</v>
      </c>
      <c r="I69" s="18"/>
    </row>
    <row r="70" s="67" customFormat="1" ht="12.75">
      <c r="I70" s="18"/>
    </row>
    <row r="71" s="32" customFormat="1" ht="12.75">
      <c r="B71" s="32" t="s">
        <v>147</v>
      </c>
    </row>
    <row r="72" spans="1:2" s="32" customFormat="1" ht="12.75">
      <c r="A72" s="65"/>
      <c r="B72" s="20" t="s">
        <v>173</v>
      </c>
    </row>
    <row r="73" spans="2:9" s="67" customFormat="1" ht="12.75">
      <c r="B73" s="67" t="s">
        <v>174</v>
      </c>
      <c r="I73" s="18"/>
    </row>
    <row r="74" s="67" customFormat="1" ht="12.75">
      <c r="I74" s="18"/>
    </row>
    <row r="75" s="67" customFormat="1" ht="12.75">
      <c r="I75" s="18"/>
    </row>
    <row r="76" s="67" customFormat="1" ht="12.75">
      <c r="I76" s="18"/>
    </row>
    <row r="77" s="67" customFormat="1" ht="12.75">
      <c r="I77" s="18"/>
    </row>
    <row r="78" s="67" customFormat="1" ht="12.75">
      <c r="I78" s="18"/>
    </row>
    <row r="79" s="67" customFormat="1" ht="12.75">
      <c r="I79" s="18"/>
    </row>
    <row r="80" s="67" customFormat="1" ht="12.75">
      <c r="I80" s="18"/>
    </row>
    <row r="81" s="67" customFormat="1" ht="12.75">
      <c r="I81" s="18"/>
    </row>
    <row r="82" s="67" customFormat="1" ht="12.75">
      <c r="I82" s="18"/>
    </row>
    <row r="83" s="67" customFormat="1" ht="12.75">
      <c r="I83" s="18"/>
    </row>
  </sheetData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29"/>
  <sheetViews>
    <sheetView workbookViewId="0" topLeftCell="A1">
      <selection activeCell="A1" sqref="A1:Y1"/>
    </sheetView>
  </sheetViews>
  <sheetFormatPr defaultColWidth="9.140625" defaultRowHeight="12.75"/>
  <cols>
    <col min="1" max="14" width="1.7109375" style="65" customWidth="1"/>
    <col min="15" max="15" width="2.00390625" style="65" customWidth="1"/>
    <col min="16" max="21" width="1.7109375" style="65" customWidth="1"/>
    <col min="22" max="22" width="12.140625" style="65" customWidth="1"/>
    <col min="23" max="23" width="11.8515625" style="65" customWidth="1"/>
    <col min="24" max="24" width="14.00390625" style="88" customWidth="1"/>
    <col min="25" max="26" width="14.8515625" style="88" customWidth="1"/>
    <col min="27" max="85" width="1.7109375" style="88" customWidth="1"/>
    <col min="86" max="16384" width="1.7109375" style="65" customWidth="1"/>
  </cols>
  <sheetData>
    <row r="1" spans="1:32" ht="20.25" customHeight="1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89"/>
      <c r="AA1" s="89"/>
      <c r="AB1" s="89"/>
      <c r="AC1" s="89"/>
      <c r="AD1" s="89"/>
      <c r="AE1" s="89"/>
      <c r="AF1" s="89"/>
    </row>
    <row r="2" spans="1:32" ht="12.7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90"/>
      <c r="AA2" s="90"/>
      <c r="AB2" s="90"/>
      <c r="AC2" s="90"/>
      <c r="AD2" s="90"/>
      <c r="AE2" s="90"/>
      <c r="AF2" s="90"/>
    </row>
    <row r="3" spans="1:85" s="93" customFormat="1" ht="1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91"/>
      <c r="AA3" s="91"/>
      <c r="AB3" s="91"/>
      <c r="AC3" s="91"/>
      <c r="AD3" s="91"/>
      <c r="AE3" s="91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</row>
    <row r="4" spans="1:85" s="93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</row>
    <row r="5" spans="1:32" ht="12.75">
      <c r="A5" s="109" t="s">
        <v>99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95"/>
      <c r="AA5" s="95"/>
      <c r="AB5" s="95"/>
      <c r="AC5" s="95"/>
      <c r="AD5" s="95"/>
      <c r="AE5" s="95"/>
      <c r="AF5" s="95"/>
    </row>
    <row r="6" spans="1:85" s="67" customFormat="1" ht="12.75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96"/>
      <c r="AA6" s="96"/>
      <c r="AB6" s="96"/>
      <c r="AC6" s="96"/>
      <c r="AD6" s="96"/>
      <c r="AE6" s="96"/>
      <c r="AF6" s="96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s="67" customFormat="1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24:85" s="67" customFormat="1" ht="12.75" customHeight="1">
      <c r="X8" s="68" t="s">
        <v>100</v>
      </c>
      <c r="Y8" s="68" t="s">
        <v>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67" customFormat="1" ht="12.75">
      <c r="X9" s="68" t="s">
        <v>5</v>
      </c>
      <c r="Y9" s="68" t="s">
        <v>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67" customFormat="1" ht="12.75" customHeight="1">
      <c r="X10" s="68" t="s">
        <v>101</v>
      </c>
      <c r="Y10" s="68" t="s">
        <v>9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67" customFormat="1" ht="12.75" customHeight="1">
      <c r="X11" s="97" t="s">
        <v>138</v>
      </c>
      <c r="Y11" s="97" t="s">
        <v>12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67" customFormat="1" ht="12.75">
      <c r="X12" s="68" t="s">
        <v>102</v>
      </c>
      <c r="Y12" s="68" t="s">
        <v>102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:85" s="67" customFormat="1" ht="12.75">
      <c r="B13" s="33" t="s">
        <v>71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67" customFormat="1" ht="12.75">
      <c r="B14" s="80" t="s">
        <v>19</v>
      </c>
      <c r="X14" s="18">
        <v>617</v>
      </c>
      <c r="Y14" s="84">
        <v>424</v>
      </c>
      <c r="Z14" s="18" t="s">
        <v>18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67" customFormat="1" ht="12.75">
      <c r="B15" s="67" t="s">
        <v>72</v>
      </c>
      <c r="X15" s="18"/>
      <c r="Y15" s="84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3:85" s="67" customFormat="1" ht="12.75">
      <c r="C16" s="67" t="s">
        <v>28</v>
      </c>
      <c r="X16" s="18">
        <f>9+2+69</f>
        <v>80</v>
      </c>
      <c r="Y16" s="84">
        <v>63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67" customFormat="1" ht="12.75">
      <c r="C17" s="67" t="s">
        <v>73</v>
      </c>
      <c r="X17" s="18">
        <v>0</v>
      </c>
      <c r="Y17" s="84">
        <v>6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67" customFormat="1" ht="12.75">
      <c r="C18" s="67" t="s">
        <v>74</v>
      </c>
      <c r="X18" s="31">
        <v>0</v>
      </c>
      <c r="Y18" s="31" t="s">
        <v>90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67" customFormat="1" ht="12.75">
      <c r="C19" s="67" t="s">
        <v>75</v>
      </c>
      <c r="X19" s="18">
        <v>-41</v>
      </c>
      <c r="Y19" s="84">
        <v>-13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67" customFormat="1" ht="12.75">
      <c r="C20" s="67" t="s">
        <v>76</v>
      </c>
      <c r="X20" s="18">
        <v>0</v>
      </c>
      <c r="Y20" s="84">
        <v>-1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67" customFormat="1" ht="12.75">
      <c r="C21" s="67" t="s">
        <v>77</v>
      </c>
      <c r="X21" s="18">
        <v>79</v>
      </c>
      <c r="Y21" s="84">
        <v>29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67" customFormat="1" ht="12.75">
      <c r="C22" s="80" t="s">
        <v>192</v>
      </c>
      <c r="X22" s="18">
        <v>-11</v>
      </c>
      <c r="Y22" s="84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3:85" s="67" customFormat="1" ht="12.75">
      <c r="C23" s="67" t="s">
        <v>133</v>
      </c>
      <c r="X23" s="18"/>
      <c r="Y23" s="84">
        <v>-80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3:85" s="67" customFormat="1" ht="12.75" hidden="1">
      <c r="C24" s="80" t="s">
        <v>134</v>
      </c>
      <c r="X24" s="18"/>
      <c r="Y24" s="8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67" customFormat="1" ht="12.75">
      <c r="C25" s="67" t="s">
        <v>78</v>
      </c>
      <c r="X25" s="22">
        <v>8</v>
      </c>
      <c r="Y25" s="84">
        <v>11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2:85" s="67" customFormat="1" ht="12.75">
      <c r="B26" s="80" t="s">
        <v>185</v>
      </c>
      <c r="X26" s="18">
        <f>SUM(X14:X25)</f>
        <v>732</v>
      </c>
      <c r="Y26" s="73">
        <f>SUM(Y14:Y25)</f>
        <v>439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24:85" s="67" customFormat="1" ht="12.75"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3:85" s="67" customFormat="1" ht="12.75">
      <c r="C28" s="67" t="s">
        <v>79</v>
      </c>
      <c r="X28" s="18">
        <v>-418</v>
      </c>
      <c r="Y28" s="84">
        <v>-82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3:85" s="67" customFormat="1" ht="12.75">
      <c r="C29" s="67" t="s">
        <v>80</v>
      </c>
      <c r="X29" s="18">
        <v>2692</v>
      </c>
      <c r="Y29" s="84">
        <v>-1517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67" customFormat="1" ht="12.75">
      <c r="C30" s="67" t="s">
        <v>81</v>
      </c>
      <c r="X30" s="6">
        <v>-2678</v>
      </c>
      <c r="Y30" s="84">
        <v>412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3:85" s="67" customFormat="1" ht="12.75">
      <c r="C31" s="67" t="s">
        <v>82</v>
      </c>
      <c r="X31" s="6">
        <v>0</v>
      </c>
      <c r="Y31" s="84">
        <v>29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2:85" s="67" customFormat="1" ht="12.75">
      <c r="B32" s="67" t="s">
        <v>83</v>
      </c>
      <c r="X32" s="73">
        <f>SUM(X26:X31)</f>
        <v>328</v>
      </c>
      <c r="Y32" s="73">
        <f>SUM(Y26:Y31)</f>
        <v>-719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24:85" s="67" customFormat="1" ht="12.75"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67" customFormat="1" ht="12.75">
      <c r="C34" s="67" t="s">
        <v>84</v>
      </c>
      <c r="X34" s="18">
        <v>41</v>
      </c>
      <c r="Y34" s="84">
        <v>17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67" customFormat="1" ht="12.75">
      <c r="C35" s="80" t="s">
        <v>105</v>
      </c>
      <c r="X35" s="18">
        <v>-78</v>
      </c>
      <c r="Y35" s="84">
        <v>-29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3:85" s="67" customFormat="1" ht="12.75" hidden="1">
      <c r="C36" s="67" t="s">
        <v>85</v>
      </c>
      <c r="X36" s="18"/>
      <c r="Y36" s="84" t="s">
        <v>27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3:85" s="67" customFormat="1" ht="12.75">
      <c r="C37" s="67" t="s">
        <v>86</v>
      </c>
      <c r="X37" s="22">
        <v>-205</v>
      </c>
      <c r="Y37" s="84">
        <v>-67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2:85" s="67" customFormat="1" ht="12.75">
      <c r="B38" s="67" t="s">
        <v>87</v>
      </c>
      <c r="W38" s="67" t="s">
        <v>128</v>
      </c>
      <c r="X38" s="18">
        <f>SUM(X32:X37)</f>
        <v>86</v>
      </c>
      <c r="Y38" s="73">
        <f>SUM(Y32:Y37)</f>
        <v>-798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24:85" s="67" customFormat="1" ht="12.75"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2:85" s="67" customFormat="1" ht="12.75">
      <c r="B40" s="33" t="s">
        <v>88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67" customFormat="1" ht="12.75">
      <c r="C41" s="67" t="s">
        <v>89</v>
      </c>
      <c r="X41" s="18">
        <v>-1348</v>
      </c>
      <c r="Y41" s="84">
        <v>-97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67" customFormat="1" ht="12.75">
      <c r="C42" s="80" t="s">
        <v>186</v>
      </c>
      <c r="X42" s="18">
        <v>-180</v>
      </c>
      <c r="Y42" s="84">
        <v>-91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3:85" s="67" customFormat="1" ht="12.75">
      <c r="C43" s="67" t="s">
        <v>104</v>
      </c>
      <c r="X43" s="18"/>
      <c r="Y43" s="84">
        <v>-353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3:85" s="67" customFormat="1" ht="12.75" hidden="1">
      <c r="C44" s="67" t="s">
        <v>91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2:85" s="67" customFormat="1" ht="12.75">
      <c r="B45" s="80" t="s">
        <v>187</v>
      </c>
      <c r="X45" s="98">
        <f>SUM(X41:X44)</f>
        <v>-1528</v>
      </c>
      <c r="Y45" s="98">
        <f>SUM(Y41:Y44)</f>
        <v>-541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24:85" s="67" customFormat="1" ht="12.75"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2:85" s="67" customFormat="1" ht="12.75">
      <c r="B47" s="33" t="s">
        <v>92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67" customFormat="1" ht="12.75">
      <c r="C48" s="67" t="s">
        <v>93</v>
      </c>
      <c r="X48" s="18">
        <v>-32</v>
      </c>
      <c r="Y48" s="84">
        <v>-55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67" customFormat="1" ht="12.75">
      <c r="C49" s="80" t="s">
        <v>94</v>
      </c>
      <c r="X49" s="18">
        <v>-28</v>
      </c>
      <c r="Y49" s="84">
        <v>-6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67" customFormat="1" ht="12.75">
      <c r="C50" s="80" t="s">
        <v>188</v>
      </c>
      <c r="X50" s="18">
        <v>12</v>
      </c>
      <c r="Y50" s="84">
        <v>80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3:85" s="67" customFormat="1" ht="12.75">
      <c r="C51" s="67" t="s">
        <v>95</v>
      </c>
      <c r="X51" s="18">
        <v>1121</v>
      </c>
      <c r="Y51" s="84">
        <v>-477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3:85" s="67" customFormat="1" ht="12.75">
      <c r="C52" s="67" t="s">
        <v>96</v>
      </c>
      <c r="X52" s="18">
        <v>-22</v>
      </c>
      <c r="Y52" s="84">
        <v>-79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3:85" s="67" customFormat="1" ht="12.75">
      <c r="C53" s="67" t="s">
        <v>125</v>
      </c>
      <c r="X53" s="18">
        <v>0</v>
      </c>
      <c r="Y53" s="84">
        <v>0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3:85" s="67" customFormat="1" ht="12.75">
      <c r="C54" s="80" t="s">
        <v>189</v>
      </c>
      <c r="X54" s="98">
        <f>SUM(X48:X53)</f>
        <v>1051</v>
      </c>
      <c r="Y54" s="98">
        <f>SUM(Y48:Y53)</f>
        <v>-537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24:85" s="67" customFormat="1" ht="12.75"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2:85" s="67" customFormat="1" ht="12.75">
      <c r="B56" s="80" t="s">
        <v>190</v>
      </c>
      <c r="X56" s="6">
        <f>+X38+X45+X54</f>
        <v>-391</v>
      </c>
      <c r="Y56" s="6">
        <f>+Y38+Y45+Y54</f>
        <v>-1876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2:85" s="67" customFormat="1" ht="12.75">
      <c r="B57" s="67" t="s">
        <v>97</v>
      </c>
      <c r="X57" s="18">
        <f>5343</f>
        <v>5343</v>
      </c>
      <c r="Y57" s="18">
        <v>2790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2:85" s="67" customFormat="1" ht="13.5" thickBot="1">
      <c r="B58" s="67" t="s">
        <v>103</v>
      </c>
      <c r="X58" s="7">
        <f>SUM(X56:X57)</f>
        <v>4952</v>
      </c>
      <c r="Y58" s="7">
        <f>SUM(Y56:Y57)</f>
        <v>914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24:85" s="67" customFormat="1" ht="12.75"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2:85" s="67" customFormat="1" ht="12.75">
      <c r="B60" s="33" t="s">
        <v>98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3:85" s="67" customFormat="1" ht="12.75">
      <c r="C61" s="67" t="s">
        <v>49</v>
      </c>
      <c r="X61" s="18">
        <f>5000+1820</f>
        <v>6820</v>
      </c>
      <c r="Y61" s="84">
        <f>1500+658</f>
        <v>2158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3:85" s="67" customFormat="1" ht="12.75">
      <c r="C62" s="67" t="s">
        <v>181</v>
      </c>
      <c r="F62" s="80" t="s">
        <v>191</v>
      </c>
      <c r="X62" s="22">
        <v>-1820</v>
      </c>
      <c r="Y62" s="99">
        <v>-658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24:85" s="67" customFormat="1" ht="12.75">
      <c r="X63" s="18">
        <f>SUM(X61:X62)</f>
        <v>5000</v>
      </c>
      <c r="Y63" s="84">
        <f>SUM(Y61:Y62)</f>
        <v>1500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3:85" s="67" customFormat="1" ht="12.75">
      <c r="C64" s="67" t="s">
        <v>50</v>
      </c>
      <c r="X64" s="18">
        <f>2193</f>
        <v>2193</v>
      </c>
      <c r="Y64" s="84">
        <v>299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3:85" s="67" customFormat="1" ht="12.75">
      <c r="C65" s="80" t="s">
        <v>182</v>
      </c>
      <c r="X65" s="18">
        <v>-2241</v>
      </c>
      <c r="Y65" s="84">
        <v>-885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4:85" s="67" customFormat="1" ht="13.5" thickBot="1">
      <c r="X66" s="7">
        <f>SUM(X63:X65)</f>
        <v>4952</v>
      </c>
      <c r="Y66" s="7">
        <f>SUM(Y63:Y65)</f>
        <v>914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2:85" s="67" customFormat="1" ht="12.75">
      <c r="B67" s="80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:85" s="67" customFormat="1" ht="12.75">
      <c r="B68" s="80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:85" s="67" customFormat="1" ht="12.75">
      <c r="B69" s="80"/>
      <c r="C69" s="67" t="s">
        <v>169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:85" s="67" customFormat="1" ht="12.75">
      <c r="B70" s="80"/>
      <c r="C70" s="80" t="s">
        <v>175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3:85" s="67" customFormat="1" ht="12.75">
      <c r="C71" s="80" t="s">
        <v>176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24:85" s="67" customFormat="1" ht="12.75"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4:85" s="67" customFormat="1" ht="12.75">
      <c r="X73" s="18">
        <f>+X58-X66</f>
        <v>0</v>
      </c>
      <c r="Y73" s="18">
        <f>+Y58-Y66</f>
        <v>0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4:85" s="67" customFormat="1" ht="12.75"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4:85" s="67" customFormat="1" ht="12.75"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4:85" s="67" customFormat="1" ht="12.75"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4:85" s="67" customFormat="1" ht="12.75"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4:85" s="67" customFormat="1" ht="12.75"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4:85" s="67" customFormat="1" ht="12.75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67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67" customFormat="1" ht="12.75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67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67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67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67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67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67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67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67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67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67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67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67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67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67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67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67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67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67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67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67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67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67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67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67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67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67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67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67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67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67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67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67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67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67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67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67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67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67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67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67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67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67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67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67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67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67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67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67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67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67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67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67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67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67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67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67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67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67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67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67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67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67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67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67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67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67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67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67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67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67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67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67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67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67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67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67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67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67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67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67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67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67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67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67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67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67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67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67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67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67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67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67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67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67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67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67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67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67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67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67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67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67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67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67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67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67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67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67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67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67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67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67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67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67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67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67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67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67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67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67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67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67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67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67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67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67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67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67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67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67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67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67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67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67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67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67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67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67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67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67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67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67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67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67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67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67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67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67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67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67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67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67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67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67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67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67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67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67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67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67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67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67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67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67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67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67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67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67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67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67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67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67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67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67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67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67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67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67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67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67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67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67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67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67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67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67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67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67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67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67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67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67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67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67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67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67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67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67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67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67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67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67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67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67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67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67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67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67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67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67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67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67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67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67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67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67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67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67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67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67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67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67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67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67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67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67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67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67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67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67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67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67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67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67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67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67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67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67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67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67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67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67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67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67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67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67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67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67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</sheetData>
  <mergeCells count="5">
    <mergeCell ref="A6:Y6"/>
    <mergeCell ref="A1:Y1"/>
    <mergeCell ref="A2:Y2"/>
    <mergeCell ref="A3:Y3"/>
    <mergeCell ref="A5:Y5"/>
  </mergeCells>
  <printOptions/>
  <pageMargins left="0.75" right="0.5" top="0.58" bottom="0.5" header="0.32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5" zoomScaleNormal="75" workbookViewId="0" topLeftCell="A1">
      <pane xSplit="9" topLeftCell="J1" activePane="topRight" state="frozen"/>
      <selection pane="topLeft" activeCell="A3" sqref="A3"/>
      <selection pane="topRight" activeCell="A1" sqref="A1:I1"/>
    </sheetView>
  </sheetViews>
  <sheetFormatPr defaultColWidth="9.140625" defaultRowHeight="12.75"/>
  <cols>
    <col min="1" max="2" width="2.7109375" style="0" customWidth="1"/>
    <col min="3" max="3" width="26.281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11" t="s">
        <v>24</v>
      </c>
      <c r="B1" s="111"/>
      <c r="C1" s="111"/>
      <c r="D1" s="111"/>
      <c r="E1" s="111"/>
      <c r="F1" s="111"/>
      <c r="G1" s="111"/>
      <c r="H1" s="111"/>
      <c r="I1" s="111"/>
    </row>
    <row r="2" spans="1:9" ht="12.75">
      <c r="A2" s="4"/>
      <c r="B2" s="112" t="s">
        <v>25</v>
      </c>
      <c r="C2" s="112"/>
      <c r="D2" s="112"/>
      <c r="E2" s="112"/>
      <c r="F2" s="112"/>
      <c r="G2" s="112"/>
      <c r="H2" s="112"/>
      <c r="I2" s="112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13" t="s">
        <v>110</v>
      </c>
      <c r="B4" s="113"/>
      <c r="C4" s="113"/>
      <c r="D4" s="113"/>
      <c r="E4" s="113"/>
      <c r="F4" s="113"/>
      <c r="G4" s="113"/>
      <c r="H4" s="113"/>
      <c r="I4" s="113"/>
    </row>
    <row r="5" spans="1:9" s="2" customFormat="1" ht="12.75">
      <c r="A5" s="114" t="s">
        <v>26</v>
      </c>
      <c r="B5" s="114"/>
      <c r="C5" s="114"/>
      <c r="D5" s="114"/>
      <c r="E5" s="114"/>
      <c r="F5" s="114"/>
      <c r="G5" s="114"/>
      <c r="H5" s="114"/>
      <c r="I5" s="114"/>
    </row>
    <row r="6" spans="1:9" s="2" customFormat="1" ht="12.75">
      <c r="A6" s="27"/>
      <c r="B6" s="27"/>
      <c r="C6" s="27"/>
      <c r="D6" s="27"/>
      <c r="E6" s="27"/>
      <c r="F6" s="27"/>
      <c r="G6" s="27"/>
      <c r="H6" s="27"/>
      <c r="I6" s="27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29" t="s">
        <v>156</v>
      </c>
      <c r="C8"/>
      <c r="D8"/>
      <c r="E8"/>
      <c r="F8"/>
      <c r="G8"/>
      <c r="H8"/>
      <c r="I8"/>
    </row>
    <row r="9" spans="1:9" s="2" customFormat="1" ht="15">
      <c r="A9"/>
      <c r="B9" s="29"/>
      <c r="C9"/>
      <c r="D9"/>
      <c r="E9"/>
      <c r="F9"/>
      <c r="G9"/>
      <c r="H9"/>
      <c r="I9"/>
    </row>
    <row r="10" spans="1:9" s="2" customFormat="1" ht="15">
      <c r="A10"/>
      <c r="B10" s="29"/>
      <c r="C10"/>
      <c r="D10"/>
      <c r="E10" s="3" t="s">
        <v>163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10" t="s">
        <v>164</v>
      </c>
      <c r="G11" s="110"/>
      <c r="H11" t="s">
        <v>162</v>
      </c>
      <c r="I11"/>
    </row>
    <row r="12" spans="5:9" s="2" customFormat="1" ht="12.75">
      <c r="E12" s="1" t="s">
        <v>111</v>
      </c>
      <c r="F12" s="1" t="s">
        <v>113</v>
      </c>
      <c r="G12" s="1" t="s">
        <v>117</v>
      </c>
      <c r="H12" s="1" t="s">
        <v>115</v>
      </c>
      <c r="I12" s="1"/>
    </row>
    <row r="13" spans="5:9" s="2" customFormat="1" ht="12.75">
      <c r="E13" s="1" t="s">
        <v>112</v>
      </c>
      <c r="F13" s="1" t="s">
        <v>114</v>
      </c>
      <c r="G13" s="1" t="s">
        <v>118</v>
      </c>
      <c r="H13" s="1" t="s">
        <v>116</v>
      </c>
      <c r="I13" s="1" t="s">
        <v>119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3" customFormat="1" ht="12.75">
      <c r="A17" s="32"/>
      <c r="B17" s="33" t="s">
        <v>144</v>
      </c>
      <c r="D17" s="32"/>
      <c r="E17" s="14">
        <v>9798</v>
      </c>
      <c r="F17" s="14">
        <v>7398</v>
      </c>
      <c r="G17" s="14">
        <v>0</v>
      </c>
      <c r="H17" s="14">
        <v>3251</v>
      </c>
      <c r="I17" s="14">
        <f>SUM(E17:H17)</f>
        <v>20447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t="s">
        <v>120</v>
      </c>
      <c r="C19"/>
      <c r="D19"/>
      <c r="E19" s="9">
        <v>0</v>
      </c>
      <c r="F19" s="9">
        <v>0</v>
      </c>
      <c r="G19" s="9">
        <v>0</v>
      </c>
      <c r="H19" s="14">
        <v>473</v>
      </c>
      <c r="I19" s="14">
        <f>SUM(E19:H19)</f>
        <v>473</v>
      </c>
    </row>
    <row r="20" spans="1:9" s="2" customFormat="1" ht="12.75">
      <c r="A20"/>
      <c r="B20"/>
      <c r="C20"/>
      <c r="D20"/>
      <c r="E20" s="9"/>
      <c r="F20" s="9"/>
      <c r="G20" s="9"/>
      <c r="H20" s="9"/>
      <c r="I20" s="14"/>
    </row>
    <row r="21" spans="1:9" s="2" customFormat="1" ht="12.75" hidden="1">
      <c r="A21"/>
      <c r="B21" t="s">
        <v>122</v>
      </c>
      <c r="C21"/>
      <c r="D21"/>
      <c r="E21" s="9">
        <v>0</v>
      </c>
      <c r="F21" s="9">
        <v>0</v>
      </c>
      <c r="G21" s="9">
        <v>0</v>
      </c>
      <c r="H21" s="9">
        <v>0</v>
      </c>
      <c r="I21" s="14">
        <f>SUM(E21:H21)</f>
        <v>0</v>
      </c>
    </row>
    <row r="22" spans="1:9" s="2" customFormat="1" ht="12.75" hidden="1">
      <c r="A22"/>
      <c r="B22" t="s">
        <v>123</v>
      </c>
      <c r="C22"/>
      <c r="D22"/>
      <c r="E22" s="9"/>
      <c r="F22" s="9"/>
      <c r="G22" s="9"/>
      <c r="H22" s="9"/>
      <c r="I22" s="9"/>
    </row>
    <row r="23" spans="1:9" s="2" customFormat="1" ht="12.75" hidden="1">
      <c r="A23"/>
      <c r="B23"/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 t="s">
        <v>121</v>
      </c>
      <c r="C24"/>
      <c r="D24"/>
      <c r="E24" s="9">
        <v>0</v>
      </c>
      <c r="F24" s="14">
        <v>0</v>
      </c>
      <c r="G24" s="9">
        <v>0</v>
      </c>
      <c r="H24" s="9">
        <v>0</v>
      </c>
      <c r="I24" s="9">
        <f>SUM(E24:H24)</f>
        <v>0</v>
      </c>
    </row>
    <row r="25" spans="1:9" s="2" customFormat="1" ht="12.75" hidden="1">
      <c r="A25"/>
      <c r="B25"/>
      <c r="C25"/>
      <c r="D25"/>
      <c r="E25" s="9"/>
      <c r="F25" s="9"/>
      <c r="G25" s="9"/>
      <c r="H25" s="9"/>
      <c r="I25" s="9"/>
    </row>
    <row r="26" spans="1:9" s="2" customFormat="1" ht="12.75" hidden="1">
      <c r="A26"/>
      <c r="B26" t="s">
        <v>126</v>
      </c>
      <c r="C26"/>
      <c r="D26"/>
      <c r="E26" s="9">
        <v>0</v>
      </c>
      <c r="F26" s="9">
        <v>0</v>
      </c>
      <c r="G26" s="9">
        <v>0</v>
      </c>
      <c r="H26" s="9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9"/>
      <c r="H27" s="9"/>
      <c r="I27" s="9"/>
    </row>
    <row r="28" spans="1:9" s="2" customFormat="1" ht="12.75" hidden="1">
      <c r="A28"/>
      <c r="B28" t="s">
        <v>127</v>
      </c>
      <c r="C28"/>
      <c r="D28"/>
      <c r="E28" s="9">
        <v>0</v>
      </c>
      <c r="F28" s="9">
        <v>0</v>
      </c>
      <c r="G28" s="9">
        <v>0</v>
      </c>
      <c r="H28" s="9">
        <v>0</v>
      </c>
      <c r="I28" s="9">
        <f>SUM(E28:H28)</f>
        <v>0</v>
      </c>
    </row>
    <row r="29" spans="1:9" s="2" customFormat="1" ht="12.75">
      <c r="A29"/>
      <c r="B29"/>
      <c r="C29"/>
      <c r="D29"/>
      <c r="E29" s="9"/>
      <c r="F29" s="9"/>
      <c r="G29" s="9"/>
      <c r="H29" s="9"/>
      <c r="I29" s="9"/>
    </row>
    <row r="30" spans="1:9" s="2" customFormat="1" ht="12.75">
      <c r="A30"/>
      <c r="B30"/>
      <c r="C30"/>
      <c r="D30"/>
      <c r="E30" s="10"/>
      <c r="F30" s="10"/>
      <c r="G30" s="10"/>
      <c r="H30" s="10"/>
      <c r="I30" s="10"/>
    </row>
    <row r="31" spans="1:9" s="2" customFormat="1" ht="12.75">
      <c r="A31"/>
      <c r="B31" s="30" t="s">
        <v>157</v>
      </c>
      <c r="C31"/>
      <c r="D31"/>
      <c r="E31" s="11">
        <f>SUM(E17:E29)</f>
        <v>9798</v>
      </c>
      <c r="F31" s="11">
        <f>SUM(F17:F29)</f>
        <v>7398</v>
      </c>
      <c r="G31" s="11">
        <f>SUM(G17:G29)</f>
        <v>0</v>
      </c>
      <c r="H31" s="23">
        <f>SUM(H17:H29)</f>
        <v>3724</v>
      </c>
      <c r="I31" s="23">
        <f>SUM(I17:I29)</f>
        <v>20920</v>
      </c>
    </row>
    <row r="32" spans="1:9" s="2" customFormat="1" ht="13.5" thickBot="1">
      <c r="A32"/>
      <c r="B32"/>
      <c r="C32"/>
      <c r="D32"/>
      <c r="E32" s="12"/>
      <c r="F32" s="12"/>
      <c r="G32" s="12"/>
      <c r="H32" s="12"/>
      <c r="I32" s="12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ht="15">
      <c r="B37" s="29" t="s">
        <v>159</v>
      </c>
    </row>
    <row r="38" ht="15">
      <c r="B38" s="29"/>
    </row>
    <row r="39" spans="2:9" ht="15">
      <c r="B39" s="29"/>
      <c r="E39" s="3" t="s">
        <v>163</v>
      </c>
      <c r="F39" s="3"/>
      <c r="G39" s="3"/>
      <c r="H39" s="3"/>
      <c r="I39" s="3"/>
    </row>
    <row r="40" spans="2:8" ht="15">
      <c r="B40" s="28"/>
      <c r="F40" s="110" t="s">
        <v>164</v>
      </c>
      <c r="G40" s="110"/>
      <c r="H40" t="s">
        <v>162</v>
      </c>
    </row>
    <row r="41" spans="5:9" s="2" customFormat="1" ht="12.75">
      <c r="E41" s="1" t="s">
        <v>111</v>
      </c>
      <c r="F41" s="1" t="s">
        <v>113</v>
      </c>
      <c r="G41" s="1" t="s">
        <v>117</v>
      </c>
      <c r="H41" s="1" t="s">
        <v>115</v>
      </c>
      <c r="I41" s="1"/>
    </row>
    <row r="42" spans="5:9" s="2" customFormat="1" ht="12.75">
      <c r="E42" s="1" t="s">
        <v>112</v>
      </c>
      <c r="F42" s="1" t="s">
        <v>114</v>
      </c>
      <c r="G42" s="1" t="s">
        <v>118</v>
      </c>
      <c r="H42" s="1" t="s">
        <v>116</v>
      </c>
      <c r="I42" s="1" t="s">
        <v>119</v>
      </c>
    </row>
    <row r="43" spans="5:9" s="2" customFormat="1" ht="12.75">
      <c r="E43" s="1"/>
      <c r="F43" s="1"/>
      <c r="G43" s="1"/>
      <c r="H43" s="1"/>
      <c r="I43" s="1"/>
    </row>
    <row r="44" spans="5:9" ht="12.75">
      <c r="E44" s="13" t="s">
        <v>14</v>
      </c>
      <c r="F44" s="13" t="s">
        <v>14</v>
      </c>
      <c r="G44" s="13" t="s">
        <v>14</v>
      </c>
      <c r="H44" s="13" t="s">
        <v>14</v>
      </c>
      <c r="I44" s="13" t="s">
        <v>14</v>
      </c>
    </row>
    <row r="46" spans="2:9" s="32" customFormat="1" ht="12.75">
      <c r="B46" s="32" t="s">
        <v>158</v>
      </c>
      <c r="E46" s="14">
        <v>415</v>
      </c>
      <c r="F46" s="14">
        <v>1933</v>
      </c>
      <c r="G46" s="14">
        <v>1782</v>
      </c>
      <c r="H46" s="14">
        <v>2602</v>
      </c>
      <c r="I46" s="14">
        <f>SUM(E46:H46)</f>
        <v>6732</v>
      </c>
    </row>
    <row r="47" spans="5:9" ht="12.75">
      <c r="E47" s="9"/>
      <c r="F47" s="9"/>
      <c r="G47" s="9"/>
      <c r="H47" s="9"/>
      <c r="I47" s="14"/>
    </row>
    <row r="48" spans="2:9" ht="12.75">
      <c r="B48" t="s">
        <v>120</v>
      </c>
      <c r="E48" s="9">
        <v>0</v>
      </c>
      <c r="F48" s="9">
        <v>0</v>
      </c>
      <c r="G48" s="9">
        <v>0</v>
      </c>
      <c r="H48" s="14">
        <v>290</v>
      </c>
      <c r="I48" s="14">
        <f>SUM(E48:H48)</f>
        <v>290</v>
      </c>
    </row>
    <row r="49" spans="5:9" ht="12.75">
      <c r="E49" s="9"/>
      <c r="F49" s="9"/>
      <c r="G49" s="9"/>
      <c r="H49" s="9"/>
      <c r="I49" s="14"/>
    </row>
    <row r="50" spans="2:9" ht="12.75">
      <c r="B50" t="s">
        <v>122</v>
      </c>
      <c r="E50" s="9">
        <v>76</v>
      </c>
      <c r="F50" s="9">
        <v>1940</v>
      </c>
      <c r="G50" s="9">
        <v>1404</v>
      </c>
      <c r="H50" s="9">
        <v>0</v>
      </c>
      <c r="I50" s="14">
        <f>SUM(E50:H50)</f>
        <v>3420</v>
      </c>
    </row>
    <row r="51" spans="2:9" ht="12.75">
      <c r="B51" t="s">
        <v>123</v>
      </c>
      <c r="E51" s="9"/>
      <c r="F51" s="9"/>
      <c r="G51" s="9"/>
      <c r="H51" s="9"/>
      <c r="I51" s="9"/>
    </row>
    <row r="52" spans="5:9" ht="12.75">
      <c r="E52" s="9"/>
      <c r="F52" s="9"/>
      <c r="G52" s="9"/>
      <c r="H52" s="9"/>
      <c r="I52" s="9"/>
    </row>
    <row r="53" spans="2:9" ht="12.75">
      <c r="B53" t="s">
        <v>121</v>
      </c>
      <c r="E53" s="9">
        <v>6689</v>
      </c>
      <c r="F53" s="14">
        <v>-2441</v>
      </c>
      <c r="G53" s="9">
        <v>-3186</v>
      </c>
      <c r="H53" s="9">
        <v>-1062</v>
      </c>
      <c r="I53" s="9">
        <f>SUM(E53:H53)</f>
        <v>0</v>
      </c>
    </row>
    <row r="54" spans="2:9" ht="12.75" hidden="1">
      <c r="B54" t="s">
        <v>126</v>
      </c>
      <c r="E54" s="9">
        <v>0</v>
      </c>
      <c r="F54" s="9">
        <v>0</v>
      </c>
      <c r="G54" s="9">
        <v>0</v>
      </c>
      <c r="H54" s="9">
        <v>0</v>
      </c>
      <c r="I54" s="9">
        <f>SUM(E54:H54)</f>
        <v>0</v>
      </c>
    </row>
    <row r="55" spans="5:9" ht="12.75" hidden="1">
      <c r="E55" s="9"/>
      <c r="F55" s="9"/>
      <c r="G55" s="9"/>
      <c r="H55" s="9"/>
      <c r="I55" s="9"/>
    </row>
    <row r="56" spans="2:9" ht="12.75" hidden="1">
      <c r="B56" t="s">
        <v>127</v>
      </c>
      <c r="E56" s="9">
        <v>0</v>
      </c>
      <c r="F56" s="9">
        <v>0</v>
      </c>
      <c r="G56" s="9">
        <v>0</v>
      </c>
      <c r="H56" s="9">
        <v>0</v>
      </c>
      <c r="I56" s="9">
        <f>SUM(E56:H56)</f>
        <v>0</v>
      </c>
    </row>
    <row r="57" spans="5:9" ht="12.75">
      <c r="E57" s="9"/>
      <c r="F57" s="9"/>
      <c r="G57" s="9"/>
      <c r="H57" s="9"/>
      <c r="I57" s="9"/>
    </row>
    <row r="58" spans="5:9" ht="12.75">
      <c r="E58" s="10"/>
      <c r="F58" s="10"/>
      <c r="G58" s="10"/>
      <c r="H58" s="10"/>
      <c r="I58" s="10"/>
    </row>
    <row r="59" spans="2:9" ht="12.75">
      <c r="B59" s="17" t="s">
        <v>160</v>
      </c>
      <c r="E59" s="11">
        <f>SUM(E46:E57)</f>
        <v>7180</v>
      </c>
      <c r="F59" s="11">
        <f>SUM(F46:F57)</f>
        <v>1432</v>
      </c>
      <c r="G59" s="11">
        <f>SUM(G46:G57)</f>
        <v>0</v>
      </c>
      <c r="H59" s="23">
        <f>SUM(H46:H57)</f>
        <v>1830</v>
      </c>
      <c r="I59" s="23">
        <f>SUM(I46:I57)</f>
        <v>10442</v>
      </c>
    </row>
    <row r="60" spans="5:9" ht="13.5" thickBot="1">
      <c r="E60" s="12"/>
      <c r="F60" s="12"/>
      <c r="G60" s="12"/>
      <c r="H60" s="12"/>
      <c r="I60" s="12"/>
    </row>
    <row r="62" spans="5:9" ht="12.75">
      <c r="E62" s="8"/>
      <c r="F62" s="8"/>
      <c r="G62" s="8"/>
      <c r="H62" s="8"/>
      <c r="I62" s="8"/>
    </row>
    <row r="63" ht="12.75">
      <c r="B63" t="s">
        <v>161</v>
      </c>
    </row>
    <row r="64" ht="12.75">
      <c r="B64" s="20" t="s">
        <v>177</v>
      </c>
    </row>
    <row r="65" ht="12.75">
      <c r="B65" t="s">
        <v>178</v>
      </c>
    </row>
  </sheetData>
  <mergeCells count="6">
    <mergeCell ref="F40:G40"/>
    <mergeCell ref="F11:G11"/>
    <mergeCell ref="A1:I1"/>
    <mergeCell ref="B2:I2"/>
    <mergeCell ref="A4:I4"/>
    <mergeCell ref="A5:I5"/>
  </mergeCells>
  <printOptions/>
  <pageMargins left="1.02" right="0.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Staff</cp:lastModifiedBy>
  <cp:lastPrinted>2006-05-17T04:16:26Z</cp:lastPrinted>
  <dcterms:created xsi:type="dcterms:W3CDTF">2005-05-10T02:48:58Z</dcterms:created>
  <dcterms:modified xsi:type="dcterms:W3CDTF">2006-05-19T11:52:11Z</dcterms:modified>
  <cp:category/>
  <cp:version/>
  <cp:contentType/>
  <cp:contentStatus/>
</cp:coreProperties>
</file>